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bas\Desktop\Info auditui\"/>
    </mc:Choice>
  </mc:AlternateContent>
  <xr:revisionPtr revIDLastSave="0" documentId="13_ncr:1_{43994C4F-0AE4-41E3-88F9-BBAD9EAEC13B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1 priedas" sheetId="9" r:id="rId1"/>
    <sheet name="2 priedas" sheetId="8" r:id="rId2"/>
    <sheet name="3 priedas" sheetId="10" r:id="rId3"/>
    <sheet name="4 priedas" sheetId="2" r:id="rId4"/>
    <sheet name="5 priedas" sheetId="11" r:id="rId5"/>
    <sheet name="6 priedas" sheetId="4" r:id="rId6"/>
    <sheet name="7 priedas" sheetId="5" r:id="rId7"/>
    <sheet name="8 priedas" sheetId="12" r:id="rId8"/>
    <sheet name="9 priedas" sheetId="15" r:id="rId9"/>
  </sheets>
  <calcPr calcId="181029"/>
</workbook>
</file>

<file path=xl/calcChain.xml><?xml version="1.0" encoding="utf-8"?>
<calcChain xmlns="http://schemas.openxmlformats.org/spreadsheetml/2006/main">
  <c r="F20" i="8" l="1"/>
  <c r="G57" i="11"/>
  <c r="G56" i="11"/>
  <c r="G51" i="11"/>
  <c r="G49" i="11"/>
  <c r="G42" i="11"/>
  <c r="G40" i="11"/>
  <c r="G26" i="11"/>
  <c r="G18" i="11"/>
  <c r="G17" i="11"/>
  <c r="G11" i="11"/>
  <c r="G10" i="11"/>
  <c r="E42" i="11"/>
  <c r="E40" i="11"/>
  <c r="E18" i="11"/>
  <c r="E17" i="11"/>
  <c r="E12" i="11"/>
  <c r="E11" i="11"/>
  <c r="E10" i="11"/>
  <c r="G43" i="5"/>
  <c r="G34" i="5"/>
  <c r="I34" i="5"/>
  <c r="I32" i="5"/>
  <c r="I30" i="5"/>
  <c r="K32" i="5"/>
  <c r="K30" i="5"/>
  <c r="E32" i="5"/>
  <c r="F10" i="5"/>
  <c r="F18" i="4"/>
  <c r="I19" i="2"/>
  <c r="K19" i="2"/>
  <c r="G19" i="2"/>
  <c r="E19" i="2"/>
  <c r="I12" i="10"/>
  <c r="K13" i="9"/>
  <c r="J12" i="9"/>
  <c r="K11" i="9"/>
  <c r="J10" i="9"/>
  <c r="K9" i="9"/>
  <c r="K8" i="9"/>
  <c r="J7" i="9"/>
  <c r="K51" i="5"/>
  <c r="K50" i="5"/>
  <c r="K49" i="5"/>
  <c r="K48" i="5"/>
  <c r="K47" i="5"/>
  <c r="K45" i="5"/>
  <c r="K44" i="5"/>
  <c r="K43" i="5"/>
  <c r="K40" i="5"/>
  <c r="K38" i="5"/>
  <c r="K36" i="5"/>
  <c r="K28" i="5"/>
  <c r="K26" i="5"/>
  <c r="K24" i="5"/>
  <c r="K22" i="5"/>
  <c r="K20" i="5"/>
  <c r="K18" i="5"/>
  <c r="K16" i="5"/>
  <c r="K14" i="5"/>
  <c r="K12" i="5"/>
  <c r="J10" i="5"/>
  <c r="K8" i="5"/>
  <c r="K6" i="5"/>
  <c r="K4" i="5"/>
  <c r="K52" i="4"/>
  <c r="K51" i="4"/>
  <c r="K49" i="4"/>
  <c r="K47" i="4"/>
  <c r="J46" i="4"/>
  <c r="J42" i="4" s="1"/>
  <c r="K44" i="4"/>
  <c r="K43" i="4"/>
  <c r="K41" i="4"/>
  <c r="K39" i="4"/>
  <c r="J38" i="4"/>
  <c r="K33" i="4"/>
  <c r="K32" i="4"/>
  <c r="K31" i="4"/>
  <c r="K28" i="4"/>
  <c r="K27" i="4"/>
  <c r="K25" i="4"/>
  <c r="K24" i="4"/>
  <c r="K23" i="4"/>
  <c r="J22" i="4"/>
  <c r="K21" i="4"/>
  <c r="K20" i="4"/>
  <c r="K19" i="4"/>
  <c r="J18" i="4"/>
  <c r="K12" i="4"/>
  <c r="K11" i="4"/>
  <c r="K10" i="4"/>
  <c r="K9" i="4"/>
  <c r="J8" i="4"/>
  <c r="K6" i="4"/>
  <c r="J5" i="4"/>
  <c r="K44" i="11"/>
  <c r="K37" i="11"/>
  <c r="K8" i="11"/>
  <c r="K18" i="2"/>
  <c r="J17" i="2"/>
  <c r="J14" i="2" s="1"/>
  <c r="K16" i="2"/>
  <c r="K15" i="2"/>
  <c r="K13" i="2"/>
  <c r="K12" i="2"/>
  <c r="J11" i="2"/>
  <c r="K23" i="10"/>
  <c r="K21" i="10"/>
  <c r="K20" i="10"/>
  <c r="J19" i="10"/>
  <c r="K17" i="10"/>
  <c r="K16" i="10"/>
  <c r="J15" i="10"/>
  <c r="K12" i="10"/>
  <c r="J11" i="10"/>
  <c r="K9" i="10"/>
  <c r="J8" i="10"/>
  <c r="K7" i="10"/>
  <c r="K6" i="10"/>
  <c r="J5" i="10"/>
  <c r="J10" i="10" s="1"/>
  <c r="L19" i="8"/>
  <c r="L10" i="8"/>
  <c r="L11" i="8"/>
  <c r="L12" i="8"/>
  <c r="L13" i="8"/>
  <c r="L14" i="8"/>
  <c r="L15" i="8"/>
  <c r="L16" i="8"/>
  <c r="L17" i="8"/>
  <c r="K18" i="8"/>
  <c r="K9" i="8"/>
  <c r="C8" i="11"/>
  <c r="C19" i="10"/>
  <c r="C22" i="4"/>
  <c r="K22" i="8" l="1"/>
  <c r="J15" i="9"/>
  <c r="J30" i="4"/>
  <c r="J17" i="4"/>
  <c r="J4" i="4"/>
  <c r="J20" i="2"/>
  <c r="J13" i="10"/>
  <c r="J26" i="10"/>
  <c r="K23" i="12"/>
  <c r="J23" i="12"/>
  <c r="I23" i="12"/>
  <c r="H23" i="12"/>
  <c r="K21" i="12"/>
  <c r="J21" i="12"/>
  <c r="I21" i="12"/>
  <c r="H21" i="12"/>
  <c r="F21" i="12"/>
  <c r="K16" i="12"/>
  <c r="J16" i="12"/>
  <c r="H16" i="12"/>
  <c r="G16" i="12"/>
  <c r="F16" i="12"/>
  <c r="K10" i="12"/>
  <c r="J10" i="12"/>
  <c r="I10" i="12"/>
  <c r="H10" i="12"/>
  <c r="G10" i="12"/>
  <c r="F10" i="12"/>
  <c r="E25" i="12"/>
  <c r="E21" i="12"/>
  <c r="E10" i="12"/>
  <c r="G49" i="5"/>
  <c r="E49" i="5"/>
  <c r="J53" i="4" l="1"/>
  <c r="J29" i="4"/>
  <c r="J22" i="2"/>
  <c r="K9" i="12"/>
  <c r="J9" i="12"/>
  <c r="I9" i="12"/>
  <c r="H9" i="12"/>
  <c r="G9" i="12"/>
  <c r="F9" i="12"/>
  <c r="H17" i="2"/>
  <c r="K17" i="2" s="1"/>
  <c r="F17" i="2"/>
  <c r="I17" i="2" s="1"/>
  <c r="D17" i="2"/>
  <c r="D14" i="2" s="1"/>
  <c r="D11" i="10"/>
  <c r="F11" i="10"/>
  <c r="I21" i="10"/>
  <c r="G21" i="10"/>
  <c r="H19" i="10"/>
  <c r="K19" i="10" s="1"/>
  <c r="I19" i="10"/>
  <c r="H11" i="10"/>
  <c r="K11" i="10" s="1"/>
  <c r="D19" i="10"/>
  <c r="E19" i="10" s="1"/>
  <c r="E21" i="10"/>
  <c r="I52" i="4"/>
  <c r="G52" i="4"/>
  <c r="E52" i="4"/>
  <c r="E27" i="4"/>
  <c r="I27" i="4"/>
  <c r="G27" i="4"/>
  <c r="E6" i="4"/>
  <c r="G6" i="4"/>
  <c r="E18" i="2"/>
  <c r="I23" i="10"/>
  <c r="G23" i="10"/>
  <c r="E23" i="10"/>
  <c r="I25" i="4"/>
  <c r="G25" i="4"/>
  <c r="E25" i="4"/>
  <c r="I18" i="2"/>
  <c r="G18" i="2"/>
  <c r="C17" i="2"/>
  <c r="C14" i="2" s="1"/>
  <c r="H18" i="4"/>
  <c r="I19" i="4"/>
  <c r="E19" i="4"/>
  <c r="H5" i="4"/>
  <c r="K5" i="4" s="1"/>
  <c r="F5" i="4"/>
  <c r="D5" i="4"/>
  <c r="E5" i="4" s="1"/>
  <c r="C5" i="4"/>
  <c r="H10" i="9"/>
  <c r="K10" i="9" s="1"/>
  <c r="F10" i="9"/>
  <c r="G10" i="9"/>
  <c r="F7" i="9"/>
  <c r="F15" i="9" s="1"/>
  <c r="D12" i="9"/>
  <c r="D10" i="9"/>
  <c r="D7" i="9"/>
  <c r="D15" i="9" s="1"/>
  <c r="C12" i="9"/>
  <c r="C10" i="9"/>
  <c r="E10" i="9" s="1"/>
  <c r="G9" i="8"/>
  <c r="H7" i="9"/>
  <c r="K7" i="9" s="1"/>
  <c r="I8" i="11"/>
  <c r="G8" i="11"/>
  <c r="D8" i="11"/>
  <c r="I13" i="9"/>
  <c r="G13" i="9"/>
  <c r="E13" i="9"/>
  <c r="H12" i="9"/>
  <c r="F12" i="9"/>
  <c r="I11" i="9"/>
  <c r="G11" i="9"/>
  <c r="E11" i="9"/>
  <c r="I9" i="9"/>
  <c r="G9" i="9"/>
  <c r="E9" i="9"/>
  <c r="I8" i="9"/>
  <c r="G8" i="9"/>
  <c r="E8" i="9"/>
  <c r="C7" i="9"/>
  <c r="I20" i="10"/>
  <c r="G20" i="10"/>
  <c r="E20" i="10"/>
  <c r="F19" i="10"/>
  <c r="I17" i="10"/>
  <c r="G17" i="10"/>
  <c r="E17" i="10"/>
  <c r="I16" i="10"/>
  <c r="G16" i="10"/>
  <c r="E16" i="10"/>
  <c r="H15" i="10"/>
  <c r="F15" i="10"/>
  <c r="G15" i="10" s="1"/>
  <c r="D15" i="10"/>
  <c r="C15" i="10"/>
  <c r="G12" i="10"/>
  <c r="E12" i="10"/>
  <c r="C11" i="10"/>
  <c r="G9" i="10"/>
  <c r="E9" i="10"/>
  <c r="F8" i="10"/>
  <c r="D8" i="10"/>
  <c r="C8" i="10"/>
  <c r="I7" i="10"/>
  <c r="G7" i="10"/>
  <c r="E7" i="10"/>
  <c r="I6" i="10"/>
  <c r="G6" i="10"/>
  <c r="E6" i="10"/>
  <c r="H5" i="10"/>
  <c r="K5" i="10" s="1"/>
  <c r="F5" i="10"/>
  <c r="D5" i="10"/>
  <c r="C5" i="10"/>
  <c r="J19" i="8"/>
  <c r="H19" i="8"/>
  <c r="F19" i="8"/>
  <c r="I18" i="8"/>
  <c r="L18" i="8" s="1"/>
  <c r="G18" i="8"/>
  <c r="E18" i="8"/>
  <c r="D18" i="8"/>
  <c r="J17" i="8"/>
  <c r="H17" i="8"/>
  <c r="F17" i="8"/>
  <c r="J16" i="8"/>
  <c r="H16" i="8"/>
  <c r="F16" i="8"/>
  <c r="J15" i="8"/>
  <c r="H15" i="8"/>
  <c r="F15" i="8"/>
  <c r="J14" i="8"/>
  <c r="H14" i="8"/>
  <c r="F14" i="8"/>
  <c r="J13" i="8"/>
  <c r="H13" i="8"/>
  <c r="F13" i="8"/>
  <c r="J12" i="8"/>
  <c r="H12" i="8"/>
  <c r="F12" i="8"/>
  <c r="J11" i="8"/>
  <c r="H11" i="8"/>
  <c r="F11" i="8"/>
  <c r="J10" i="8"/>
  <c r="H10" i="8"/>
  <c r="F10" i="8"/>
  <c r="I9" i="8"/>
  <c r="L9" i="8" s="1"/>
  <c r="E9" i="8"/>
  <c r="D9" i="8"/>
  <c r="G28" i="5"/>
  <c r="E43" i="5"/>
  <c r="E40" i="5"/>
  <c r="E18" i="5"/>
  <c r="I18" i="5"/>
  <c r="I20" i="5"/>
  <c r="I22" i="5"/>
  <c r="I24" i="5"/>
  <c r="I26" i="5"/>
  <c r="I36" i="5"/>
  <c r="I38" i="5"/>
  <c r="I40" i="5"/>
  <c r="I16" i="5"/>
  <c r="I14" i="5"/>
  <c r="I12" i="5"/>
  <c r="I8" i="5"/>
  <c r="I6" i="5"/>
  <c r="I4" i="5"/>
  <c r="H38" i="4"/>
  <c r="K38" i="4" s="1"/>
  <c r="H22" i="4"/>
  <c r="K22" i="4" s="1"/>
  <c r="H8" i="4"/>
  <c r="K8" i="4" s="1"/>
  <c r="H46" i="4"/>
  <c r="K46" i="4" s="1"/>
  <c r="F46" i="4"/>
  <c r="G46" i="4" s="1"/>
  <c r="F43" i="4"/>
  <c r="F38" i="4"/>
  <c r="F30" i="4"/>
  <c r="F22" i="4"/>
  <c r="F8" i="4"/>
  <c r="D43" i="4"/>
  <c r="D42" i="4" s="1"/>
  <c r="D38" i="4"/>
  <c r="D30" i="4" s="1"/>
  <c r="D8" i="4"/>
  <c r="E18" i="4"/>
  <c r="D22" i="4"/>
  <c r="E22" i="4" s="1"/>
  <c r="E6" i="5"/>
  <c r="I43" i="5"/>
  <c r="I44" i="5"/>
  <c r="I45" i="5"/>
  <c r="I47" i="5"/>
  <c r="I48" i="5"/>
  <c r="I49" i="5"/>
  <c r="I50" i="5"/>
  <c r="I51" i="5"/>
  <c r="G44" i="5"/>
  <c r="G45" i="5"/>
  <c r="G47" i="5"/>
  <c r="G48" i="5"/>
  <c r="G50" i="5"/>
  <c r="G51" i="5"/>
  <c r="E44" i="5"/>
  <c r="E45" i="5"/>
  <c r="E47" i="5"/>
  <c r="E48" i="5"/>
  <c r="E50" i="5"/>
  <c r="E51" i="5"/>
  <c r="G13" i="2"/>
  <c r="G15" i="2"/>
  <c r="G16" i="2"/>
  <c r="G12" i="2"/>
  <c r="G6" i="5"/>
  <c r="G8" i="5"/>
  <c r="G12" i="5"/>
  <c r="G14" i="5"/>
  <c r="G16" i="5"/>
  <c r="G18" i="5"/>
  <c r="G20" i="5"/>
  <c r="G22" i="5"/>
  <c r="G24" i="5"/>
  <c r="G26" i="5"/>
  <c r="G30" i="5"/>
  <c r="G36" i="5"/>
  <c r="G38" i="5"/>
  <c r="G40" i="5"/>
  <c r="G4" i="5"/>
  <c r="E8" i="5"/>
  <c r="E12" i="5"/>
  <c r="E14" i="5"/>
  <c r="E16" i="5"/>
  <c r="E20" i="5"/>
  <c r="E24" i="5"/>
  <c r="E26" i="5"/>
  <c r="E30" i="5"/>
  <c r="E36" i="5"/>
  <c r="E38" i="5"/>
  <c r="E4" i="5"/>
  <c r="I6" i="4"/>
  <c r="I9" i="4"/>
  <c r="I10" i="4"/>
  <c r="I11" i="4"/>
  <c r="I12" i="4"/>
  <c r="I20" i="4"/>
  <c r="I21" i="4"/>
  <c r="I23" i="4"/>
  <c r="I24" i="4"/>
  <c r="I28" i="4"/>
  <c r="I32" i="4"/>
  <c r="I33" i="4"/>
  <c r="I39" i="4"/>
  <c r="I41" i="4"/>
  <c r="I44" i="4"/>
  <c r="I47" i="4"/>
  <c r="I49" i="4"/>
  <c r="I51" i="4"/>
  <c r="G9" i="4"/>
  <c r="G10" i="4"/>
  <c r="G11" i="4"/>
  <c r="G12" i="4"/>
  <c r="G20" i="4"/>
  <c r="G21" i="4"/>
  <c r="G23" i="4"/>
  <c r="G24" i="4"/>
  <c r="G28" i="4"/>
  <c r="G32" i="4"/>
  <c r="G33" i="4"/>
  <c r="G39" i="4"/>
  <c r="G41" i="4"/>
  <c r="G44" i="4"/>
  <c r="G47" i="4"/>
  <c r="G49" i="4"/>
  <c r="G51" i="4"/>
  <c r="E49" i="4"/>
  <c r="E51" i="4"/>
  <c r="E9" i="4"/>
  <c r="E10" i="4"/>
  <c r="E11" i="4"/>
  <c r="E12" i="4"/>
  <c r="E20" i="4"/>
  <c r="E21" i="4"/>
  <c r="E23" i="4"/>
  <c r="E24" i="4"/>
  <c r="E28" i="4"/>
  <c r="E32" i="4"/>
  <c r="E33" i="4"/>
  <c r="E39" i="4"/>
  <c r="E41" i="4"/>
  <c r="E44" i="4"/>
  <c r="E47" i="4"/>
  <c r="I12" i="2"/>
  <c r="I13" i="2"/>
  <c r="I15" i="2"/>
  <c r="I16" i="2"/>
  <c r="E12" i="2"/>
  <c r="E13" i="2"/>
  <c r="E15" i="2"/>
  <c r="E16" i="2"/>
  <c r="H10" i="5"/>
  <c r="D10" i="5"/>
  <c r="C10" i="5"/>
  <c r="E10" i="5" s="1"/>
  <c r="C38" i="4"/>
  <c r="C43" i="4"/>
  <c r="C46" i="4"/>
  <c r="C31" i="4"/>
  <c r="C8" i="4"/>
  <c r="C4" i="4" s="1"/>
  <c r="H14" i="2"/>
  <c r="K14" i="2" s="1"/>
  <c r="H11" i="2"/>
  <c r="F11" i="2"/>
  <c r="D11" i="2"/>
  <c r="C11" i="2"/>
  <c r="G31" i="4"/>
  <c r="I31" i="4"/>
  <c r="H8" i="10"/>
  <c r="I9" i="10"/>
  <c r="I11" i="10"/>
  <c r="G19" i="10"/>
  <c r="I28" i="5"/>
  <c r="E28" i="5"/>
  <c r="G19" i="4"/>
  <c r="E43" i="4" l="1"/>
  <c r="I12" i="9"/>
  <c r="K12" i="9"/>
  <c r="G12" i="9"/>
  <c r="I15" i="10"/>
  <c r="K15" i="10"/>
  <c r="E11" i="2"/>
  <c r="E12" i="9"/>
  <c r="E11" i="10"/>
  <c r="I10" i="5"/>
  <c r="K10" i="5"/>
  <c r="G38" i="4"/>
  <c r="I22" i="4"/>
  <c r="H17" i="4"/>
  <c r="K17" i="4" s="1"/>
  <c r="K18" i="4"/>
  <c r="G5" i="4"/>
  <c r="F14" i="2"/>
  <c r="F20" i="2" s="1"/>
  <c r="F22" i="2" s="1"/>
  <c r="H20" i="2"/>
  <c r="K11" i="2"/>
  <c r="I10" i="9"/>
  <c r="H15" i="9"/>
  <c r="K15" i="9" s="1"/>
  <c r="I8" i="10"/>
  <c r="K8" i="10"/>
  <c r="E8" i="10"/>
  <c r="C10" i="10"/>
  <c r="C26" i="10" s="1"/>
  <c r="H18" i="8"/>
  <c r="D4" i="4"/>
  <c r="I5" i="4"/>
  <c r="G18" i="4"/>
  <c r="F10" i="10"/>
  <c r="F26" i="10" s="1"/>
  <c r="E15" i="10"/>
  <c r="G8" i="10"/>
  <c r="I18" i="4"/>
  <c r="F17" i="4"/>
  <c r="G22" i="8"/>
  <c r="G11" i="2"/>
  <c r="C42" i="4"/>
  <c r="E42" i="4" s="1"/>
  <c r="F4" i="4"/>
  <c r="G11" i="10"/>
  <c r="D53" i="4"/>
  <c r="E46" i="4"/>
  <c r="D22" i="8"/>
  <c r="G10" i="5"/>
  <c r="D17" i="4"/>
  <c r="E17" i="4" s="1"/>
  <c r="I17" i="4"/>
  <c r="G22" i="4"/>
  <c r="F42" i="4"/>
  <c r="G42" i="4" s="1"/>
  <c r="I43" i="4"/>
  <c r="H42" i="4"/>
  <c r="K42" i="4" s="1"/>
  <c r="G43" i="4"/>
  <c r="I46" i="4"/>
  <c r="I38" i="4"/>
  <c r="E38" i="4"/>
  <c r="G30" i="4"/>
  <c r="H30" i="4"/>
  <c r="K30" i="4" s="1"/>
  <c r="I30" i="4"/>
  <c r="E8" i="4"/>
  <c r="G8" i="4"/>
  <c r="I8" i="4"/>
  <c r="H4" i="4"/>
  <c r="C30" i="4"/>
  <c r="E30" i="4" s="1"/>
  <c r="E31" i="4"/>
  <c r="C29" i="4"/>
  <c r="G14" i="2"/>
  <c r="D20" i="2"/>
  <c r="D22" i="2" s="1"/>
  <c r="E14" i="2"/>
  <c r="G17" i="2"/>
  <c r="E17" i="2"/>
  <c r="I11" i="2"/>
  <c r="C20" i="2"/>
  <c r="H10" i="10"/>
  <c r="I22" i="8"/>
  <c r="L22" i="8" s="1"/>
  <c r="I5" i="10"/>
  <c r="D10" i="10"/>
  <c r="D26" i="10" s="1"/>
  <c r="G5" i="10"/>
  <c r="E5" i="10"/>
  <c r="J18" i="8"/>
  <c r="J9" i="8"/>
  <c r="G7" i="9"/>
  <c r="I7" i="9"/>
  <c r="E22" i="8"/>
  <c r="F18" i="8"/>
  <c r="H9" i="8"/>
  <c r="F9" i="8"/>
  <c r="G15" i="9"/>
  <c r="E7" i="9"/>
  <c r="C15" i="9"/>
  <c r="E15" i="9" s="1"/>
  <c r="I14" i="2" l="1"/>
  <c r="F29" i="4"/>
  <c r="D29" i="4"/>
  <c r="E29" i="4" s="1"/>
  <c r="H29" i="4"/>
  <c r="K29" i="4" s="1"/>
  <c r="K4" i="4"/>
  <c r="K20" i="2"/>
  <c r="H22" i="2"/>
  <c r="K22" i="2" s="1"/>
  <c r="I15" i="9"/>
  <c r="H13" i="10"/>
  <c r="K13" i="10" s="1"/>
  <c r="K10" i="10"/>
  <c r="F13" i="10"/>
  <c r="C13" i="10"/>
  <c r="H22" i="8"/>
  <c r="J22" i="8"/>
  <c r="G22" i="2"/>
  <c r="E4" i="4"/>
  <c r="G26" i="10"/>
  <c r="G4" i="4"/>
  <c r="G20" i="2"/>
  <c r="I20" i="2"/>
  <c r="C53" i="4"/>
  <c r="E53" i="4" s="1"/>
  <c r="G17" i="4"/>
  <c r="F53" i="4"/>
  <c r="G53" i="4" s="1"/>
  <c r="I42" i="4"/>
  <c r="H53" i="4"/>
  <c r="K53" i="4" s="1"/>
  <c r="I4" i="4"/>
  <c r="C22" i="2"/>
  <c r="E20" i="2"/>
  <c r="E22" i="2" s="1"/>
  <c r="I10" i="10"/>
  <c r="H26" i="10"/>
  <c r="D13" i="10"/>
  <c r="E26" i="10"/>
  <c r="G10" i="10"/>
  <c r="E10" i="10"/>
  <c r="F22" i="8"/>
  <c r="I13" i="10" l="1"/>
  <c r="G29" i="4"/>
  <c r="I29" i="4"/>
  <c r="I22" i="2"/>
  <c r="I26" i="10"/>
  <c r="K26" i="10"/>
  <c r="G13" i="10"/>
  <c r="I53" i="4"/>
  <c r="E13" i="10"/>
</calcChain>
</file>

<file path=xl/sharedStrings.xml><?xml version="1.0" encoding="utf-8"?>
<sst xmlns="http://schemas.openxmlformats.org/spreadsheetml/2006/main" count="572" uniqueCount="391">
  <si>
    <t>Eil. nr.</t>
  </si>
  <si>
    <t>Pajamos</t>
  </si>
  <si>
    <t>1.</t>
  </si>
  <si>
    <t>PARDAVIMO SAVIKAINA</t>
  </si>
  <si>
    <t>1.1.</t>
  </si>
  <si>
    <t>Medžiagos, žaliavos</t>
  </si>
  <si>
    <t>1.2.</t>
  </si>
  <si>
    <t>1.4.</t>
  </si>
  <si>
    <t xml:space="preserve">Nusidėvėjimas </t>
  </si>
  <si>
    <t>1.5.</t>
  </si>
  <si>
    <t>Kuras su atvežimu</t>
  </si>
  <si>
    <t>1.6.</t>
  </si>
  <si>
    <t>Elektros energija technologijai</t>
  </si>
  <si>
    <t>1.7.</t>
  </si>
  <si>
    <t>Remontas</t>
  </si>
  <si>
    <t>1.8.</t>
  </si>
  <si>
    <t>Kitos</t>
  </si>
  <si>
    <t>2.</t>
  </si>
  <si>
    <t>VEIKLOS SĄNAUDOS</t>
  </si>
  <si>
    <t>2.1.</t>
  </si>
  <si>
    <t>2.1.1.</t>
  </si>
  <si>
    <t>2.1.2.</t>
  </si>
  <si>
    <t>2.2.</t>
  </si>
  <si>
    <t>2.3.</t>
  </si>
  <si>
    <t>2.4.</t>
  </si>
  <si>
    <t>2.5.</t>
  </si>
  <si>
    <t>Kiti</t>
  </si>
  <si>
    <t>3.</t>
  </si>
  <si>
    <t>KITOS VEIKLOS SĄNAUDOS</t>
  </si>
  <si>
    <t>4.</t>
  </si>
  <si>
    <t>FINANSINĖS VEIKLOS SĄNAUDOS</t>
  </si>
  <si>
    <t>IŠ VISO SĄNAUDŲ</t>
  </si>
  <si>
    <t>1.9.</t>
  </si>
  <si>
    <t>I.</t>
  </si>
  <si>
    <t>PAJAMOS</t>
  </si>
  <si>
    <t>Pajamos už suteiktas paslaugas, parduodant prekes</t>
  </si>
  <si>
    <t>Kitos pajamos</t>
  </si>
  <si>
    <t>II.</t>
  </si>
  <si>
    <t>SĄNAUDOS</t>
  </si>
  <si>
    <t>Suteiktų paslaugų, parduotų prekių savikaina</t>
  </si>
  <si>
    <t>Kitos sąnaudos</t>
  </si>
  <si>
    <t xml:space="preserve">Veiklos sąnaudos </t>
  </si>
  <si>
    <t>III.</t>
  </si>
  <si>
    <t>VEIKLOS REZULTATAS PRIEŠ APMOKESTINIMĄ</t>
  </si>
  <si>
    <t>IV.</t>
  </si>
  <si>
    <t>PELNO MOKESTIS</t>
  </si>
  <si>
    <t>V.</t>
  </si>
  <si>
    <t>GRYNASIS VEIKLOS REZULTATAS</t>
  </si>
  <si>
    <t>3.1.</t>
  </si>
  <si>
    <t>3.2.</t>
  </si>
  <si>
    <t>Pardavimo pajamos iš viso</t>
  </si>
  <si>
    <t>Paslaugos</t>
  </si>
  <si>
    <t>Pardavimo savikaina iš viso</t>
  </si>
  <si>
    <t>Bendrasis pelnas</t>
  </si>
  <si>
    <t>Veiklos sąnaudos iš viso</t>
  </si>
  <si>
    <t>4.1.</t>
  </si>
  <si>
    <t>Bendrosios ir administracinės sąnaudos</t>
  </si>
  <si>
    <t>5.</t>
  </si>
  <si>
    <t>6.</t>
  </si>
  <si>
    <t>Finansinės veiklos rezultatas</t>
  </si>
  <si>
    <t>6.1.</t>
  </si>
  <si>
    <t>Finansinės veiklos pajamos</t>
  </si>
  <si>
    <t>6.2.</t>
  </si>
  <si>
    <t>Finansinės veiklos sąnaudos</t>
  </si>
  <si>
    <t>7.</t>
  </si>
  <si>
    <t>Kitos veiklos rezultatas</t>
  </si>
  <si>
    <t>7.1.</t>
  </si>
  <si>
    <t>Kitos veiklos pajamos</t>
  </si>
  <si>
    <t>7.2.</t>
  </si>
  <si>
    <t>Kitos veiklos sąnaudos</t>
  </si>
  <si>
    <t>8.</t>
  </si>
  <si>
    <t>9.</t>
  </si>
  <si>
    <t>Pelnas prieš pelno mokestį</t>
  </si>
  <si>
    <t>10.</t>
  </si>
  <si>
    <t>Pelno mokestis</t>
  </si>
  <si>
    <t>11.</t>
  </si>
  <si>
    <t>Grynasis pelnas po pelno mokesčio</t>
  </si>
  <si>
    <t>4.2.</t>
  </si>
  <si>
    <t>ILGALAIKIS TURTAS</t>
  </si>
  <si>
    <t>Nematerialus turtas</t>
  </si>
  <si>
    <t>1.1.1.</t>
  </si>
  <si>
    <t>Programinė įranga</t>
  </si>
  <si>
    <t>Materialus turtas</t>
  </si>
  <si>
    <t>1.2.1.</t>
  </si>
  <si>
    <t>Pastatai ir statiniai</t>
  </si>
  <si>
    <t>1.2.2.</t>
  </si>
  <si>
    <t>Mašinos ir įrenginiai</t>
  </si>
  <si>
    <t>1.2.3.</t>
  </si>
  <si>
    <t>Transporto priemonės</t>
  </si>
  <si>
    <t>1.2.4.</t>
  </si>
  <si>
    <t>Kita įranga, prietaisai, įrankiai ir įrenginiai</t>
  </si>
  <si>
    <t>1.2.5.</t>
  </si>
  <si>
    <t>Nebaigta statyba</t>
  </si>
  <si>
    <t>1.3.</t>
  </si>
  <si>
    <t>Finansinis turtas</t>
  </si>
  <si>
    <t>Kitas ilgalaikis turtas</t>
  </si>
  <si>
    <t>TRUMPALAIKIS TURTAS</t>
  </si>
  <si>
    <t>atsargos, išankstiniai apmokėjimai ir nebaigtos vykdyti sutartys</t>
  </si>
  <si>
    <t>Atsargos</t>
  </si>
  <si>
    <t>2.1.1.1.</t>
  </si>
  <si>
    <t>Žaliavos ir komplektavimo gaminiais</t>
  </si>
  <si>
    <t>Išankstiniai apmokėjimai</t>
  </si>
  <si>
    <t>Per vienerius metus gautinos sumos</t>
  </si>
  <si>
    <t>2.2.1.</t>
  </si>
  <si>
    <t>Pirkėjų įsiskolinimas</t>
  </si>
  <si>
    <t>2.2.2.</t>
  </si>
  <si>
    <t>Kitos gautinos sumos</t>
  </si>
  <si>
    <t>Kitas trumpalaikis turtas</t>
  </si>
  <si>
    <t>2.3.1.</t>
  </si>
  <si>
    <t>2.3.2.</t>
  </si>
  <si>
    <t>Pinigai ir pinigų ekvivalentai</t>
  </si>
  <si>
    <t>TURTAS IŠ VISO</t>
  </si>
  <si>
    <t>NUOSAVAS KAPITALAS</t>
  </si>
  <si>
    <t>kapitalas</t>
  </si>
  <si>
    <t>4.1.1.</t>
  </si>
  <si>
    <t>Įstatinis (pasirašytasis)</t>
  </si>
  <si>
    <t>Perkainojimo rezervas (rezultatai)</t>
  </si>
  <si>
    <t>4.3.</t>
  </si>
  <si>
    <t>Rezervai</t>
  </si>
  <si>
    <t>4.3.1.</t>
  </si>
  <si>
    <t>Privalomasis</t>
  </si>
  <si>
    <t>4.3.2.</t>
  </si>
  <si>
    <t>Kiti rezervai</t>
  </si>
  <si>
    <t>4.4.</t>
  </si>
  <si>
    <t>Nepaskirstytasis pelnas (nuostoliai)</t>
  </si>
  <si>
    <t>4.4.1.</t>
  </si>
  <si>
    <t>Ataskaitinių metų pelnas (nuostoliai)</t>
  </si>
  <si>
    <t>4.4.2.</t>
  </si>
  <si>
    <t>Ankstesniųjų metų pelnas (nuostoliai)</t>
  </si>
  <si>
    <t>DOTACIJOS, SUBSIDIJOS</t>
  </si>
  <si>
    <t>MOKĖTINOS SUMOS IR ĮSIPAREIGOJIMAI</t>
  </si>
  <si>
    <t>Po vienerių metų mokėtinos sumos ir ilgalaikiai įsipareigojimai</t>
  </si>
  <si>
    <t>6.1.1.</t>
  </si>
  <si>
    <t>Finansinės skolos</t>
  </si>
  <si>
    <t>Lizingo(finansinės nuomos) ar panašūs įsipareigojimai</t>
  </si>
  <si>
    <t>6.1.2.</t>
  </si>
  <si>
    <t>Per vienerius metus mokėtinos sumos ir trumpalaikiai įsipareigojimai</t>
  </si>
  <si>
    <t>6.2.1.</t>
  </si>
  <si>
    <t>Ilgalaikių skolų einamųjų metų dalis</t>
  </si>
  <si>
    <t>6.2.2.</t>
  </si>
  <si>
    <t>Skolos tiekėjams</t>
  </si>
  <si>
    <t>6.2.3.</t>
  </si>
  <si>
    <t>Gauti išankstiniai apmokėjimai</t>
  </si>
  <si>
    <t>6.2.4.</t>
  </si>
  <si>
    <t>Su darbo santykiais susiję įsipareigojimai</t>
  </si>
  <si>
    <t>6.2.5.</t>
  </si>
  <si>
    <t>Kitos mokėtinos sumos ir trumpalaikiai įsipareigojimai</t>
  </si>
  <si>
    <t>NUOSAVO KAPITALO IR ĮSIPAREIGOJIMŲ IŠ VISO</t>
  </si>
  <si>
    <t>1.2.6.</t>
  </si>
  <si>
    <t>Kitas materialus turtas</t>
  </si>
  <si>
    <t>4.1.2.</t>
  </si>
  <si>
    <t>Akcijų priedai</t>
  </si>
  <si>
    <t>Kitos skolos</t>
  </si>
  <si>
    <t>6.2.6.</t>
  </si>
  <si>
    <t>Įstatinis (įmonės savininko) kapitalas</t>
  </si>
  <si>
    <t>Iš viso pajamų</t>
  </si>
  <si>
    <t>Iš viso sąnaudų</t>
  </si>
  <si>
    <t>Veiklos pelnas</t>
  </si>
  <si>
    <t xml:space="preserve">Grynasis pelnas </t>
  </si>
  <si>
    <t xml:space="preserve">Paskirstytinasis pelnas </t>
  </si>
  <si>
    <t>Nepaskirstytinasis pelnas (nuostoliai) perkeliamas (-i) į kitus metus</t>
  </si>
  <si>
    <t xml:space="preserve">7. </t>
  </si>
  <si>
    <t>Debitorinis įsiskolinimas (pirkėjų skolos)</t>
  </si>
  <si>
    <t>Kreditorinis įsiskolinimas (skolos tiekėjams)</t>
  </si>
  <si>
    <t>Banko paskolos (ilgalaikiai įsipareigojimai)</t>
  </si>
  <si>
    <t>Banko paskolų grąžinimas (trumpalaikiai įsipareigojimai)</t>
  </si>
  <si>
    <t>Palūkanos bankams</t>
  </si>
  <si>
    <t>12.</t>
  </si>
  <si>
    <t>Lėšų šaltiniai investicijoms iš viso</t>
  </si>
  <si>
    <t>12.1.</t>
  </si>
  <si>
    <t>Pelno dalis</t>
  </si>
  <si>
    <t>12.2.</t>
  </si>
  <si>
    <t>Turto nusidėvėjimas (amortizacija)</t>
  </si>
  <si>
    <t>12.3.</t>
  </si>
  <si>
    <t>Banko paskolos dydis</t>
  </si>
  <si>
    <t>12.4.</t>
  </si>
  <si>
    <t>Kiti šaltiniai (ES, valstybės biudžetas, kita)</t>
  </si>
  <si>
    <t>13.</t>
  </si>
  <si>
    <t>Investicijos</t>
  </si>
  <si>
    <t>14.</t>
  </si>
  <si>
    <t>Grynieji pinigai sąskaitoje ir kasoje</t>
  </si>
  <si>
    <t>15.</t>
  </si>
  <si>
    <t>Darbuotojų skaičius laikotarpio pabaigoje</t>
  </si>
  <si>
    <t>16.</t>
  </si>
  <si>
    <t>Vidutinis sąlyginis darbuotojų skaičius</t>
  </si>
  <si>
    <t>17.</t>
  </si>
  <si>
    <t>Veiklą apibūdinantys rodikliai</t>
  </si>
  <si>
    <t xml:space="preserve">Vanduo </t>
  </si>
  <si>
    <t>Darbo užmokestis su SODRA</t>
  </si>
  <si>
    <t>skolu suma eur tenkanti vienai realizuotai MWh</t>
  </si>
  <si>
    <t>vidutine silumos kaina, ct/kWh</t>
  </si>
  <si>
    <t xml:space="preserve">Veiklos pelnas </t>
  </si>
  <si>
    <t>Pardavimo savikaina</t>
  </si>
  <si>
    <t>1.1.2.</t>
  </si>
  <si>
    <t>Kitas nematerialus turtas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</si>
  <si>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</si>
  <si>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</si>
  <si>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</si>
  <si>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</si>
  <si>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</si>
  <si>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</si>
  <si>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</si>
  <si>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</si>
  <si>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karsto vandens komerciniai nuostoliai, proc.</t>
  </si>
  <si>
    <t>elektros sanaudos 1 MWh pagaminti, kWh/MWh</t>
  </si>
  <si>
    <t>Eur</t>
  </si>
  <si>
    <t>Eil. Nr.</t>
  </si>
  <si>
    <t>Pagrindinės veiklos pajamos:</t>
  </si>
  <si>
    <t>Parduotos produkcijos pajamos</t>
  </si>
  <si>
    <t>Suteiktų paslaugų pajamos</t>
  </si>
  <si>
    <t>Kitos veiklos pajamos:</t>
  </si>
  <si>
    <t>Kitos netipinės veiklos pajamos</t>
  </si>
  <si>
    <t>Finansinės veiklos pajamos:</t>
  </si>
  <si>
    <t>3.1</t>
  </si>
  <si>
    <t>Delspinigių pajamos</t>
  </si>
  <si>
    <t>Pagautė</t>
  </si>
  <si>
    <t>Iš viso pajamų:</t>
  </si>
  <si>
    <t>tūkst. Eur</t>
  </si>
  <si>
    <t>Kompiuterio programos</t>
  </si>
  <si>
    <t xml:space="preserve">Materialus turtas </t>
  </si>
  <si>
    <t>2.1.3.</t>
  </si>
  <si>
    <t>2.1.4.</t>
  </si>
  <si>
    <t>2.1.5.</t>
  </si>
  <si>
    <t>2.1.6.</t>
  </si>
  <si>
    <t>Pastatų remontas</t>
  </si>
  <si>
    <t>Mašinos ir įrengimai</t>
  </si>
  <si>
    <t>Ariogalos m. katilinės rekonstrukcija pastatant 3 MW biokuro katilą</t>
  </si>
  <si>
    <t>Katilas biogranulinis Nemakščių seniūnijoje</t>
  </si>
  <si>
    <t>2.2.3.</t>
  </si>
  <si>
    <t>2.2.4.</t>
  </si>
  <si>
    <t>2.2.5.</t>
  </si>
  <si>
    <t>2.2.6.</t>
  </si>
  <si>
    <t>2.2.7.</t>
  </si>
  <si>
    <t>2.2.8.</t>
  </si>
  <si>
    <t>1,5 MW biokuro katilo perkėlimas iš Ariogalos ir jo kapitalinis remontas</t>
  </si>
  <si>
    <t>2.2.9.</t>
  </si>
  <si>
    <t>Betygalos Maironio vid.mok. katilinės rekonstravimas</t>
  </si>
  <si>
    <t>Automobilių parko atnaujinimas</t>
  </si>
  <si>
    <t>2.4.1.</t>
  </si>
  <si>
    <t>2.4.2.</t>
  </si>
  <si>
    <t>Šilumos apskaitos prietaisų įsigijimas (įmonėje)</t>
  </si>
  <si>
    <t>2.5.1.</t>
  </si>
  <si>
    <t>IT ūkio modernizavimas</t>
  </si>
  <si>
    <t>2.5.2.</t>
  </si>
  <si>
    <t>Kitas inventorius</t>
  </si>
  <si>
    <t>Iš viso investicijų</t>
  </si>
  <si>
    <t>Finansavimo šaltiniai iš viso</t>
  </si>
  <si>
    <t>Nuosavos lėšos iš viso:</t>
  </si>
  <si>
    <t>Iš jų pelno dalis</t>
  </si>
  <si>
    <t>Turto nusidėvėjimas/amortizacija</t>
  </si>
  <si>
    <t>Paskolos iš viso:</t>
  </si>
  <si>
    <t>4.2.1.</t>
  </si>
  <si>
    <t>Iš jų paskolos su valstybės garantija</t>
  </si>
  <si>
    <t>Savivaldybės lėšos</t>
  </si>
  <si>
    <t>ES lėšos</t>
  </si>
  <si>
    <t>4.5.</t>
  </si>
  <si>
    <t>Lizingas</t>
  </si>
  <si>
    <t>Turtas</t>
  </si>
  <si>
    <t>Mato vienetas</t>
  </si>
  <si>
    <t>Kiekis</t>
  </si>
  <si>
    <t>Lėšų šaltinis</t>
  </si>
  <si>
    <t>Įmonės lėšos</t>
  </si>
  <si>
    <t>Paskolos</t>
  </si>
  <si>
    <t>ES parama</t>
  </si>
  <si>
    <t>TURTAS IŠ VISO:</t>
  </si>
  <si>
    <t>vnt.</t>
  </si>
  <si>
    <t>Nematerialus turtas iš viso</t>
  </si>
  <si>
    <t>Materialus turtas iš viso</t>
  </si>
  <si>
    <t>Pastatai ir statiniai iš viso</t>
  </si>
  <si>
    <t>1.2.1.1.</t>
  </si>
  <si>
    <t>1.2.1.2.</t>
  </si>
  <si>
    <t>1.2.1.3.</t>
  </si>
  <si>
    <t>1.2.1.4.</t>
  </si>
  <si>
    <t>1.2.1.5.</t>
  </si>
  <si>
    <t>Mašinos ir įrenginiai iš viso</t>
  </si>
  <si>
    <t>1.2.2.1.</t>
  </si>
  <si>
    <t>1.2.2.2.</t>
  </si>
  <si>
    <t>1.2.2.3.</t>
  </si>
  <si>
    <t>1.2.2.4.</t>
  </si>
  <si>
    <t>Transporto priemonės iš viso</t>
  </si>
  <si>
    <t>1.2.3.1.</t>
  </si>
  <si>
    <t>Kita įranga, prietaisai, įrankiai ir įrengimai iš viso</t>
  </si>
  <si>
    <t>1.2.4.1.</t>
  </si>
  <si>
    <t>1.2.5.1.</t>
  </si>
  <si>
    <t>1.2.5.2.</t>
  </si>
  <si>
    <t>Kaina</t>
  </si>
  <si>
    <t>Suma</t>
  </si>
  <si>
    <t>* sąlyga, kad nedidės minimali alga</t>
  </si>
  <si>
    <t>Direktorius                                                          Stanislovas Bartkus</t>
  </si>
  <si>
    <t>Direktorius                                                               Stanislovas Bartkus</t>
  </si>
  <si>
    <t>Modestas Globys</t>
  </si>
  <si>
    <t>Katilinės kiemo remontas</t>
  </si>
  <si>
    <t>Direktorius                        Modestas Globys</t>
  </si>
  <si>
    <t>Direktorius Modestas Globys</t>
  </si>
  <si>
    <t>ilgalaikis turtas skirtas parduoti</t>
  </si>
  <si>
    <t>Kitos mašinos</t>
  </si>
  <si>
    <t>1am darbuotojui tenkanti gamybos įrenginių galia</t>
  </si>
  <si>
    <t>šilumos nuostoliai perdavimo tinkluose 1 kms</t>
  </si>
  <si>
    <t>finansinės veiklos sąnaudos</t>
  </si>
  <si>
    <t>realizuotos energijos kiekis nuo pagaminto kiekio</t>
  </si>
  <si>
    <t>Blinstrubiškių katilinės rekonstrukcija</t>
  </si>
  <si>
    <t>2025 m. planas</t>
  </si>
  <si>
    <t>2025/2024m. proc.</t>
  </si>
  <si>
    <t>2025/2024 m. proc.</t>
  </si>
  <si>
    <t>kuro sanaudų koeficientas</t>
  </si>
  <si>
    <t>Dūmtraukio remontas</t>
  </si>
  <si>
    <t>2026 m. planas</t>
  </si>
  <si>
    <t>2026m. planas</t>
  </si>
  <si>
    <t>2026/2025m. proc.</t>
  </si>
  <si>
    <t>** nekils biokuro kaina</t>
  </si>
  <si>
    <t>Katilų remontas Žaiginio katilinė</t>
  </si>
  <si>
    <t>Dūmų valymo elektrostatinis filtras</t>
  </si>
  <si>
    <t>Absorbcinis siurblys prie 5 MW katilo</t>
  </si>
  <si>
    <t>2024 m. faktas</t>
  </si>
  <si>
    <t>2025/  2024 m.proc.</t>
  </si>
  <si>
    <t>2027 m. planas</t>
  </si>
  <si>
    <t>INVESTUOTO RASEINIŲ RAJONO SAVIVALDYBĖS FINANSINIO TURTO PANAUDOJIMO ATASKAITA</t>
  </si>
  <si>
    <t>Nr.</t>
  </si>
  <si>
    <t>Įsigyto turto pavadinimas</t>
  </si>
  <si>
    <t>Investicijos pasiekti rodikliai</t>
  </si>
  <si>
    <t>pavadinimas</t>
  </si>
  <si>
    <t>data</t>
  </si>
  <si>
    <t>Išlaidų suma su PVM (Eur)</t>
  </si>
  <si>
    <t>Rodiklio pavadinimas, mato vnt.</t>
  </si>
  <si>
    <t>Tiekėjo pavadinimas</t>
  </si>
  <si>
    <t>Išlaidų pagrindimo dokumentai (sąskaita faktūra, PVM sąskaita faktūra, kvitas ir kt.)</t>
  </si>
  <si>
    <t>Pastabos, paaiškinimai, komentarai</t>
  </si>
  <si>
    <t>__________________________________________________________________________________________________</t>
  </si>
  <si>
    <t>2028 m. planas</t>
  </si>
  <si>
    <t>2027/2026m. proc.</t>
  </si>
  <si>
    <t>2027/2026 m. proc.</t>
  </si>
  <si>
    <t>2026/2025 m. proc.</t>
  </si>
  <si>
    <t xml:space="preserve"> 2025/2024 m. proc.</t>
  </si>
  <si>
    <t>2027m. planas</t>
  </si>
  <si>
    <t>2028m. planas</t>
  </si>
  <si>
    <t>2028/2027m. proc.</t>
  </si>
  <si>
    <t>UAB ,,RASEINIŲ ŠILUMOS TINKLAI“ PROGNOZUOJAMŲ 2025-2028 METŲ PELNO (NUOSTOLIŲ) ATASKAITOS FORMA</t>
  </si>
  <si>
    <t xml:space="preserve">                                                                                                                                                                                                             UAB ,,RASEINIŲ ŠILUMOS TINKLAI“ PROGNOZUOJAMŲ 2025-2028 METŲ VEIKLOS REZULTATŲ ATASKAITOS FORMA</t>
  </si>
  <si>
    <t>2028/2027 m. proc.</t>
  </si>
  <si>
    <t>kitos veiklos sąnaudos</t>
  </si>
  <si>
    <t>UAB ,,RASEINIŲ ŠILUMOS TINKLAI“ PROGNOZUOJAMŲ 2025-2028 METŲ INVESTICIJŲ IR JŲ FINANSAVIMO ŠALTINIŲ FORMA</t>
  </si>
  <si>
    <t>UAB ,,RASEINIŲ ŠILUMOS TINKLAI“ PROGNOZUOJAMOS 2025-2028 METŲ BALANSINĖS ATASKAITOS FORMA</t>
  </si>
  <si>
    <t>2025-2024m. proc.</t>
  </si>
  <si>
    <t>UAB ,,RASEINIŲ ŠILUMOS TINKLAI“ PROGNOZUOJAMŲ 2025-2028 METŲ SUVESTINIŲ FINANSINIŲ RODIKLIŲ FORMA</t>
  </si>
  <si>
    <t>UAB ,,RASEINIŲ ŠILUMOS TINKLAI“ PROGNOZUOJAMŲ 2025-2028 METŲ PAJAMŲ FORMA</t>
  </si>
  <si>
    <t>UAB ,,RASEINIŲ ŠILUMOS TINKLAI“ PROGNOZUOJAMŲ 2025-2028 METŲ SĄNAUDŲ FORMA</t>
  </si>
  <si>
    <t>Šiluminių trąsų įrengimas ir remontas ūkio būdu</t>
  </si>
  <si>
    <t>Dumsiurbė 7 MW katilo</t>
  </si>
  <si>
    <t>Pastatų remontas, rekonstrukcija</t>
  </si>
  <si>
    <t>Kitos mašinos ir įrengimai ( Ariogalos katilinės saulės elektrinės įrengimas)</t>
  </si>
  <si>
    <t>Raseinių m. katilinės verdančio sluoksnio biokatilo 7 ir 3 MW kapital. remontas</t>
  </si>
  <si>
    <t>Skaitikliai karšto vandens su nuotoliniu nuskaitymu</t>
  </si>
  <si>
    <t>Dūmų valymo elektrostatinio filtro vizualizacija</t>
  </si>
  <si>
    <t>Blinstrubiškių katilinės granulinis katilas 200 kW</t>
  </si>
  <si>
    <t>Kito turto remontas</t>
  </si>
  <si>
    <t>Raseinių m. katilinės 5 MW kapital. dūmų vamzdžių ir kanalų keitimas</t>
  </si>
  <si>
    <t>Blinstrubiškių katilinės rekanstrukcijos darbai</t>
  </si>
  <si>
    <t xml:space="preserve">Dūmtraukių remontas Blinstrubiškių katilinės </t>
  </si>
  <si>
    <t>187 kW saulės elektrinės įrengimas</t>
  </si>
  <si>
    <t>20 kW saulės elektrinės įrengimas</t>
  </si>
  <si>
    <t>Skaitikliai šilumos energijos su nuotoliniu nuskaitymu</t>
  </si>
  <si>
    <t>Elektromobilių pirkimas</t>
  </si>
  <si>
    <t>Viduklės katilinė granulinis katilas</t>
  </si>
  <si>
    <t>Kaulakių katilinės granulinis katilas</t>
  </si>
  <si>
    <t>Raseinių katilinės kamino remontas</t>
  </si>
  <si>
    <t>Blintrubiškių kat. kamino remonto</t>
  </si>
  <si>
    <t>Elektros generatorius Blintrubiškių kat.</t>
  </si>
  <si>
    <t>Ariogalos kat. keitimas į atsinaujančius energijos šaltinius</t>
  </si>
  <si>
    <t>2.2.10.</t>
  </si>
  <si>
    <t>2.2.11.</t>
  </si>
  <si>
    <t>2.2.12.</t>
  </si>
  <si>
    <t>2.2.113.</t>
  </si>
  <si>
    <t>2,2.114</t>
  </si>
  <si>
    <t>2.2.15.    Ekskavatorius</t>
  </si>
  <si>
    <t>2.5.6.</t>
  </si>
  <si>
    <t>2.5.7.</t>
  </si>
  <si>
    <t>Šiluminių trasų įrengimas</t>
  </si>
  <si>
    <t>Blinstrubiškių katilinės remontas</t>
  </si>
  <si>
    <t>UAB ,,RASEINIŲ ŠILUMOS TINKLAI“ PROGNOZUOJAMŲ 2025 METŲ TURTO ĮSIGIJIMO IR SKOLINIMOSI PLANO FORMA</t>
  </si>
  <si>
    <t>2026/  2025m. proc.</t>
  </si>
  <si>
    <t>2027/  2026 m. proc.</t>
  </si>
  <si>
    <t>2028/  2027 m. proc.</t>
  </si>
  <si>
    <t>2024 m. 12-31 d. Nr. ______</t>
  </si>
  <si>
    <t xml:space="preserve">Saulės elektrinės įrengimas </t>
  </si>
  <si>
    <t>Šilumos punktų modernizavimas</t>
  </si>
  <si>
    <t>Katilo remontas</t>
  </si>
  <si>
    <t>remontas</t>
  </si>
  <si>
    <t>EER240415</t>
  </si>
  <si>
    <t>EER24330</t>
  </si>
  <si>
    <t>EER240224</t>
  </si>
  <si>
    <t>UAB Elektrėnų energetikos remontas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</si>
</sst>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6" fillId="0" borderId="0" xfId="0" applyFont="1"/>
    <xf numFmtId="0" fontId="4" fillId="0" borderId="0" xfId="0" applyFont="1"/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164" fontId="4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2" fontId="7" fillId="0" borderId="11" xfId="0" applyNumberFormat="1" applyFont="1" applyBorder="1" applyAlignment="1">
      <alignment horizontal="center" vertical="center" wrapText="1" shrinkToFit="1"/>
    </xf>
    <xf numFmtId="2" fontId="7" fillId="0" borderId="12" xfId="0" applyNumberFormat="1" applyFont="1" applyBorder="1" applyAlignment="1">
      <alignment horizontal="center" vertical="center" wrapText="1" shrinkToFit="1"/>
    </xf>
    <xf numFmtId="2" fontId="7" fillId="0" borderId="13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6" fillId="0" borderId="14" xfId="0" applyFont="1" applyBorder="1"/>
    <xf numFmtId="0" fontId="7" fillId="0" borderId="15" xfId="0" applyFont="1" applyBorder="1"/>
    <xf numFmtId="1" fontId="6" fillId="0" borderId="15" xfId="0" applyNumberFormat="1" applyFont="1" applyBorder="1"/>
    <xf numFmtId="0" fontId="6" fillId="0" borderId="15" xfId="0" applyFont="1" applyBorder="1"/>
    <xf numFmtId="1" fontId="6" fillId="0" borderId="16" xfId="0" applyNumberFormat="1" applyFont="1" applyBorder="1"/>
    <xf numFmtId="0" fontId="8" fillId="0" borderId="14" xfId="0" applyFont="1" applyBorder="1"/>
    <xf numFmtId="0" fontId="8" fillId="0" borderId="15" xfId="0" applyFont="1" applyBorder="1" applyAlignment="1">
      <alignment horizontal="left"/>
    </xf>
    <xf numFmtId="0" fontId="8" fillId="0" borderId="17" xfId="0" applyFont="1" applyBorder="1"/>
    <xf numFmtId="0" fontId="8" fillId="0" borderId="7" xfId="0" applyFont="1" applyBorder="1" applyAlignment="1">
      <alignment horizontal="left"/>
    </xf>
    <xf numFmtId="1" fontId="6" fillId="0" borderId="7" xfId="0" applyNumberFormat="1" applyFont="1" applyBorder="1"/>
    <xf numFmtId="0" fontId="6" fillId="0" borderId="7" xfId="0" applyFont="1" applyBorder="1"/>
    <xf numFmtId="0" fontId="6" fillId="0" borderId="17" xfId="0" applyFont="1" applyBorder="1"/>
    <xf numFmtId="0" fontId="7" fillId="0" borderId="7" xfId="0" applyFont="1" applyBorder="1"/>
    <xf numFmtId="0" fontId="8" fillId="0" borderId="7" xfId="0" applyFont="1" applyBorder="1"/>
    <xf numFmtId="0" fontId="11" fillId="2" borderId="14" xfId="0" applyFont="1" applyFill="1" applyBorder="1"/>
    <xf numFmtId="0" fontId="11" fillId="2" borderId="15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3" fillId="0" borderId="0" xfId="0" applyFont="1"/>
    <xf numFmtId="0" fontId="4" fillId="0" borderId="7" xfId="0" applyFont="1" applyBorder="1"/>
    <xf numFmtId="0" fontId="14" fillId="0" borderId="0" xfId="0" applyFont="1"/>
    <xf numFmtId="0" fontId="10" fillId="0" borderId="17" xfId="0" applyFont="1" applyBorder="1"/>
    <xf numFmtId="0" fontId="10" fillId="0" borderId="7" xfId="0" applyFont="1" applyBorder="1"/>
    <xf numFmtId="1" fontId="10" fillId="0" borderId="7" xfId="0" applyNumberFormat="1" applyFont="1" applyBorder="1"/>
    <xf numFmtId="0" fontId="9" fillId="0" borderId="0" xfId="0" applyFont="1"/>
    <xf numFmtId="0" fontId="10" fillId="0" borderId="7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10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/>
    <xf numFmtId="0" fontId="7" fillId="0" borderId="7" xfId="0" applyFont="1" applyBorder="1" applyAlignment="1">
      <alignment horizontal="center"/>
    </xf>
    <xf numFmtId="0" fontId="7" fillId="0" borderId="0" xfId="0" applyFont="1"/>
    <xf numFmtId="0" fontId="15" fillId="0" borderId="17" xfId="0" applyFont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0" xfId="0" applyFont="1"/>
    <xf numFmtId="2" fontId="10" fillId="0" borderId="7" xfId="0" applyNumberFormat="1" applyFont="1" applyBorder="1"/>
    <xf numFmtId="0" fontId="10" fillId="0" borderId="0" xfId="0" applyFont="1"/>
    <xf numFmtId="0" fontId="1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0" fontId="10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1" fontId="15" fillId="0" borderId="7" xfId="0" applyNumberFormat="1" applyFont="1" applyBorder="1" applyAlignment="1">
      <alignment horizontal="center"/>
    </xf>
    <xf numFmtId="1" fontId="10" fillId="0" borderId="20" xfId="0" applyNumberFormat="1" applyFont="1" applyBorder="1"/>
    <xf numFmtId="1" fontId="10" fillId="0" borderId="7" xfId="0" applyNumberFormat="1" applyFont="1" applyBorder="1" applyAlignment="1">
      <alignment horizontal="right"/>
    </xf>
    <xf numFmtId="1" fontId="15" fillId="0" borderId="7" xfId="0" applyNumberFormat="1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4" fillId="0" borderId="24" xfId="0" applyFont="1" applyBorder="1" applyAlignment="1">
      <alignment horizontal="center" vertical="top" wrapText="1"/>
    </xf>
    <xf numFmtId="164" fontId="4" fillId="0" borderId="24" xfId="0" applyNumberFormat="1" applyFont="1" applyBorder="1" applyAlignment="1">
      <alignment horizontal="center" vertical="center" wrapText="1"/>
    </xf>
    <xf numFmtId="16" fontId="4" fillId="0" borderId="25" xfId="0" applyNumberFormat="1" applyFont="1" applyBorder="1" applyAlignment="1">
      <alignment vertical="center" wrapText="1"/>
    </xf>
    <xf numFmtId="0" fontId="6" fillId="0" borderId="22" xfId="0" applyFont="1" applyBorder="1" applyAlignment="1">
      <alignment vertical="top" wrapText="1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20" xfId="0" applyFont="1" applyBorder="1" applyAlignment="1">
      <alignment vertical="top" wrapText="1"/>
    </xf>
    <xf numFmtId="1" fontId="6" fillId="0" borderId="0" xfId="0" applyNumberFormat="1" applyFont="1"/>
    <xf numFmtId="0" fontId="17" fillId="0" borderId="0" xfId="0" applyFont="1"/>
    <xf numFmtId="0" fontId="2" fillId="0" borderId="0" xfId="0" applyFont="1"/>
    <xf numFmtId="0" fontId="8" fillId="0" borderId="24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1" fontId="18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right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6" fillId="0" borderId="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1" fontId="6" fillId="0" borderId="21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7" fillId="0" borderId="40" xfId="0" applyNumberFormat="1" applyFont="1" applyBorder="1" applyAlignment="1">
      <alignment horizontal="center" vertical="center" wrapText="1" shrinkToFit="1"/>
    </xf>
    <xf numFmtId="1" fontId="6" fillId="0" borderId="37" xfId="0" applyNumberFormat="1" applyFont="1" applyBorder="1"/>
    <xf numFmtId="0" fontId="0" fillId="0" borderId="1" xfId="0" applyBorder="1"/>
    <xf numFmtId="0" fontId="12" fillId="2" borderId="37" xfId="0" applyFont="1" applyFill="1" applyBorder="1"/>
    <xf numFmtId="0" fontId="6" fillId="0" borderId="19" xfId="0" applyFont="1" applyBorder="1"/>
    <xf numFmtId="0" fontId="7" fillId="0" borderId="20" xfId="0" applyFont="1" applyBorder="1"/>
    <xf numFmtId="1" fontId="6" fillId="0" borderId="20" xfId="0" applyNumberFormat="1" applyFont="1" applyBorder="1"/>
    <xf numFmtId="1" fontId="6" fillId="0" borderId="42" xfId="0" applyNumberFormat="1" applyFont="1" applyBorder="1"/>
    <xf numFmtId="1" fontId="6" fillId="0" borderId="21" xfId="0" applyNumberFormat="1" applyFont="1" applyBorder="1"/>
    <xf numFmtId="0" fontId="21" fillId="0" borderId="0" xfId="0" applyFont="1"/>
    <xf numFmtId="0" fontId="6" fillId="2" borderId="15" xfId="0" applyFont="1" applyFill="1" applyBorder="1"/>
    <xf numFmtId="0" fontId="6" fillId="0" borderId="41" xfId="0" applyFont="1" applyBorder="1"/>
    <xf numFmtId="0" fontId="6" fillId="0" borderId="18" xfId="0" applyFont="1" applyBorder="1"/>
    <xf numFmtId="0" fontId="7" fillId="2" borderId="17" xfId="0" applyFont="1" applyFill="1" applyBorder="1"/>
    <xf numFmtId="0" fontId="6" fillId="2" borderId="7" xfId="0" applyFont="1" applyFill="1" applyBorder="1"/>
    <xf numFmtId="1" fontId="7" fillId="2" borderId="7" xfId="0" applyNumberFormat="1" applyFont="1" applyFill="1" applyBorder="1"/>
    <xf numFmtId="2" fontId="7" fillId="2" borderId="41" xfId="0" applyNumberFormat="1" applyFont="1" applyFill="1" applyBorder="1"/>
    <xf numFmtId="2" fontId="7" fillId="2" borderId="18" xfId="0" applyNumberFormat="1" applyFont="1" applyFill="1" applyBorder="1"/>
    <xf numFmtId="0" fontId="7" fillId="0" borderId="17" xfId="0" applyFont="1" applyBorder="1"/>
    <xf numFmtId="1" fontId="7" fillId="3" borderId="7" xfId="0" applyNumberFormat="1" applyFont="1" applyFill="1" applyBorder="1"/>
    <xf numFmtId="1" fontId="7" fillId="0" borderId="7" xfId="0" applyNumberFormat="1" applyFont="1" applyBorder="1"/>
    <xf numFmtId="1" fontId="7" fillId="2" borderId="41" xfId="0" applyNumberFormat="1" applyFont="1" applyFill="1" applyBorder="1"/>
    <xf numFmtId="1" fontId="7" fillId="2" borderId="18" xfId="0" applyNumberFormat="1" applyFont="1" applyFill="1" applyBorder="1"/>
    <xf numFmtId="1" fontId="6" fillId="2" borderId="7" xfId="0" applyNumberFormat="1" applyFont="1" applyFill="1" applyBorder="1"/>
    <xf numFmtId="1" fontId="6" fillId="0" borderId="41" xfId="0" applyNumberFormat="1" applyFont="1" applyBorder="1"/>
    <xf numFmtId="1" fontId="6" fillId="0" borderId="18" xfId="0" applyNumberFormat="1" applyFont="1" applyBorder="1"/>
    <xf numFmtId="0" fontId="6" fillId="0" borderId="1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1" fontId="7" fillId="0" borderId="41" xfId="0" applyNumberFormat="1" applyFont="1" applyBorder="1"/>
    <xf numFmtId="1" fontId="7" fillId="0" borderId="18" xfId="0" applyNumberFormat="1" applyFont="1" applyBorder="1"/>
    <xf numFmtId="0" fontId="6" fillId="0" borderId="7" xfId="0" applyFont="1" applyBorder="1" applyAlignment="1">
      <alignment wrapText="1"/>
    </xf>
    <xf numFmtId="14" fontId="6" fillId="0" borderId="17" xfId="0" applyNumberFormat="1" applyFont="1" applyBorder="1"/>
    <xf numFmtId="0" fontId="7" fillId="2" borderId="7" xfId="0" applyFont="1" applyFill="1" applyBorder="1"/>
    <xf numFmtId="1" fontId="6" fillId="2" borderId="41" xfId="0" applyNumberFormat="1" applyFont="1" applyFill="1" applyBorder="1"/>
    <xf numFmtId="1" fontId="6" fillId="2" borderId="18" xfId="0" applyNumberFormat="1" applyFont="1" applyFill="1" applyBorder="1"/>
    <xf numFmtId="1" fontId="8" fillId="0" borderId="7" xfId="0" applyNumberFormat="1" applyFont="1" applyBorder="1"/>
    <xf numFmtId="1" fontId="8" fillId="0" borderId="41" xfId="0" applyNumberFormat="1" applyFont="1" applyBorder="1"/>
    <xf numFmtId="1" fontId="8" fillId="0" borderId="18" xfId="0" applyNumberFormat="1" applyFont="1" applyBorder="1"/>
    <xf numFmtId="0" fontId="8" fillId="0" borderId="19" xfId="0" applyFont="1" applyBorder="1"/>
    <xf numFmtId="0" fontId="8" fillId="0" borderId="20" xfId="0" applyFont="1" applyBorder="1"/>
    <xf numFmtId="1" fontId="8" fillId="0" borderId="20" xfId="0" applyNumberFormat="1" applyFont="1" applyBorder="1"/>
    <xf numFmtId="1" fontId="8" fillId="0" borderId="42" xfId="0" applyNumberFormat="1" applyFont="1" applyBorder="1"/>
    <xf numFmtId="1" fontId="8" fillId="0" borderId="21" xfId="0" applyNumberFormat="1" applyFont="1" applyBorder="1"/>
    <xf numFmtId="0" fontId="4" fillId="0" borderId="30" xfId="0" applyFont="1" applyBorder="1"/>
    <xf numFmtId="14" fontId="4" fillId="0" borderId="7" xfId="0" applyNumberFormat="1" applyFont="1" applyBorder="1"/>
    <xf numFmtId="1" fontId="6" fillId="0" borderId="7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right" vertical="center" wrapText="1"/>
    </xf>
    <xf numFmtId="1" fontId="6" fillId="0" borderId="7" xfId="0" applyNumberFormat="1" applyFont="1" applyBorder="1" applyAlignment="1">
      <alignment vertical="center"/>
    </xf>
    <xf numFmtId="1" fontId="6" fillId="0" borderId="20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19" fillId="0" borderId="0" xfId="0" applyFont="1" applyAlignment="1">
      <alignment vertical="distributed" wrapText="1" readingOrder="1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 readingOrder="1"/>
    </xf>
    <xf numFmtId="0" fontId="7" fillId="0" borderId="2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2" fillId="0" borderId="39" xfId="0" applyFont="1" applyBorder="1" applyAlignment="1">
      <alignment horizontal="center"/>
    </xf>
    <xf numFmtId="0" fontId="3" fillId="0" borderId="32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19051</xdr:colOff>
      <xdr:row>15</xdr:row>
      <xdr:rowOff>133350</xdr:rowOff>
    </xdr:from>
    <xdr:ext cx="3362324" cy="1524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85F318-190C-6DED-55DF-5B74C61697F0}"/>
            </a:ext>
          </a:extLst>
        </xdr:cNvPr>
        <xdr:cNvSpPr txBox="1"/>
      </xdr:nvSpPr>
      <xdr:spPr>
        <a:xfrm>
          <a:off x="8362951" y="5057775"/>
          <a:ext cx="3362324" cy="152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lt-LT" sz="1100"/>
        </a:p>
      </xdr:txBody>
    </xdr:sp>
    <xdr:clientData/>
  </xdr:oneCellAnchor>
  <xdr:oneCellAnchor>
    <xdr:from>
      <xdr:col>5</xdr:col>
      <xdr:colOff>333375</xdr:colOff>
      <xdr:row>0</xdr:row>
      <xdr:rowOff>647700</xdr:rowOff>
    </xdr:from>
    <xdr:ext cx="3162300" cy="80021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0E26D6-EB1D-197E-7548-BCA332CB710F}"/>
            </a:ext>
          </a:extLst>
        </xdr:cNvPr>
        <xdr:cNvSpPr txBox="1"/>
      </xdr:nvSpPr>
      <xdr:spPr>
        <a:xfrm>
          <a:off x="4514850" y="647700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0</xdr:row>
      <xdr:rowOff>0</xdr:rowOff>
    </xdr:from>
    <xdr:to>
      <xdr:col>16</xdr:col>
      <xdr:colOff>304800</xdr:colOff>
      <xdr:row>5</xdr:row>
      <xdr:rowOff>85725</xdr:rowOff>
    </xdr:to>
    <xdr:sp macro="" textlink="">
      <xdr:nvSpPr>
        <xdr:cNvPr id="9432" name="Text Box 1">
          <a:extLst>
            <a:ext uri="{FF2B5EF4-FFF2-40B4-BE49-F238E27FC236}">
              <a16:creationId xmlns:a16="http://schemas.microsoft.com/office/drawing/2014/main" id="{58FADE7B-C2E3-4C98-99B8-98968974CFA4}"/>
            </a:ext>
          </a:extLst>
        </xdr:cNvPr>
        <xdr:cNvSpPr txBox="1">
          <a:spLocks noChangeArrowheads="1"/>
        </xdr:cNvSpPr>
      </xdr:nvSpPr>
      <xdr:spPr bwMode="auto">
        <a:xfrm>
          <a:off x="7658100" y="0"/>
          <a:ext cx="2609850" cy="12763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285750</xdr:colOff>
      <xdr:row>0</xdr:row>
      <xdr:rowOff>104775</xdr:rowOff>
    </xdr:from>
    <xdr:ext cx="3162300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CA765A-CFEB-44BC-8F30-246F6D7C9148}"/>
            </a:ext>
          </a:extLst>
        </xdr:cNvPr>
        <xdr:cNvSpPr txBox="1"/>
      </xdr:nvSpPr>
      <xdr:spPr>
        <a:xfrm>
          <a:off x="4362450" y="104775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 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200025</xdr:colOff>
      <xdr:row>0</xdr:row>
      <xdr:rowOff>0</xdr:rowOff>
    </xdr:from>
    <xdr:ext cx="3162300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73B746-21DF-458F-8676-2C6BC1EFAE5F}"/>
            </a:ext>
          </a:extLst>
        </xdr:cNvPr>
        <xdr:cNvSpPr txBox="1"/>
      </xdr:nvSpPr>
      <xdr:spPr>
        <a:xfrm>
          <a:off x="4676775" y="0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 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199160</xdr:colOff>
      <xdr:row>1</xdr:row>
      <xdr:rowOff>138545</xdr:rowOff>
    </xdr:from>
    <xdr:ext cx="3221182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B52F1C-C63C-4CCB-83DA-0AB4FE72EFF8}"/>
            </a:ext>
          </a:extLst>
        </xdr:cNvPr>
        <xdr:cNvSpPr txBox="1"/>
      </xdr:nvSpPr>
      <xdr:spPr>
        <a:xfrm>
          <a:off x="4277592" y="329045"/>
          <a:ext cx="3221182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lt-LT" sz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476250</xdr:colOff>
      <xdr:row>1</xdr:row>
      <xdr:rowOff>495300</xdr:rowOff>
    </xdr:from>
    <xdr:ext cx="3162300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657354-A0BD-4D10-853B-535CB54FA1FA}"/>
            </a:ext>
          </a:extLst>
        </xdr:cNvPr>
        <xdr:cNvSpPr txBox="1"/>
      </xdr:nvSpPr>
      <xdr:spPr>
        <a:xfrm>
          <a:off x="5505450" y="552450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</a:t>
          </a:r>
          <a:r>
            <a:rPr lang="lt-LT" sz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104775</xdr:rowOff>
    </xdr:from>
    <xdr:ext cx="3162300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1802F3-16E1-4466-BCB9-BAAB168F4C36}"/>
            </a:ext>
          </a:extLst>
        </xdr:cNvPr>
        <xdr:cNvSpPr txBox="1"/>
      </xdr:nvSpPr>
      <xdr:spPr>
        <a:xfrm>
          <a:off x="3952875" y="104775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 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391584</xdr:colOff>
      <xdr:row>0</xdr:row>
      <xdr:rowOff>10583</xdr:rowOff>
    </xdr:from>
    <xdr:ext cx="3162300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BAA433-8E23-4E6D-A58D-A4E833AACE0B}"/>
            </a:ext>
          </a:extLst>
        </xdr:cNvPr>
        <xdr:cNvSpPr txBox="1"/>
      </xdr:nvSpPr>
      <xdr:spPr>
        <a:xfrm>
          <a:off x="4878917" y="10583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7</a:t>
          </a:r>
          <a:r>
            <a:rPr lang="lt-LT" sz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0</xdr:row>
      <xdr:rowOff>190500</xdr:rowOff>
    </xdr:from>
    <xdr:ext cx="3162300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B3F83E-7499-4B62-9C71-1FAB3C662938}"/>
            </a:ext>
          </a:extLst>
        </xdr:cNvPr>
        <xdr:cNvSpPr txBox="1"/>
      </xdr:nvSpPr>
      <xdr:spPr>
        <a:xfrm>
          <a:off x="3581400" y="190500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8 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2</xdr:row>
      <xdr:rowOff>9525</xdr:rowOff>
    </xdr:from>
    <xdr:ext cx="3162300" cy="8002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581DC1-4847-4678-9C08-30F02EE949AD}"/>
            </a:ext>
          </a:extLst>
        </xdr:cNvPr>
        <xdr:cNvSpPr txBox="1"/>
      </xdr:nvSpPr>
      <xdr:spPr>
        <a:xfrm>
          <a:off x="5638800" y="409575"/>
          <a:ext cx="3162300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Raseinių rajono savivaldybės valdomų įmonių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strategijų rengimo, tvirtinimo, atsiskaitymo ir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pasiektų veiklos tikslų vertinimo tvarkos aprašo </a:t>
          </a:r>
        </a:p>
        <a:p>
          <a:r>
            <a:rPr lang="lt-LT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 priedas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workbookViewId="0">
      <selection activeCell="K15" sqref="K15"/>
    </sheetView>
  </sheetViews>
  <sheetFormatPr defaultRowHeight="15" x14ac:dyDescent="0.25"/>
  <cols>
    <col min="1" max="1" width="4.28515625" style="11" customWidth="1"/>
    <col min="2" max="2" width="32" style="11" customWidth="1"/>
    <col min="3" max="3" width="8.7109375" style="11" customWidth="1"/>
    <col min="4" max="4" width="9.42578125" style="11" customWidth="1"/>
    <col min="5" max="5" width="8.28515625" style="11" customWidth="1"/>
    <col min="6" max="6" width="8.7109375" style="11" customWidth="1"/>
    <col min="7" max="7" width="8" style="11" customWidth="1"/>
    <col min="8" max="8" width="8.7109375" style="11" customWidth="1"/>
    <col min="9" max="9" width="9.5703125" style="11" customWidth="1"/>
  </cols>
  <sheetData>
    <row r="1" spans="1:11" ht="96" customHeight="1" x14ac:dyDescent="0.25">
      <c r="F1" s="205"/>
      <c r="G1" s="205"/>
      <c r="H1" s="205"/>
      <c r="I1" s="205"/>
    </row>
    <row r="2" spans="1:11" x14ac:dyDescent="0.25">
      <c r="F2" s="205"/>
      <c r="G2" s="205"/>
      <c r="H2" s="205"/>
      <c r="I2" s="205"/>
    </row>
    <row r="3" spans="1:11" ht="31.5" customHeight="1" x14ac:dyDescent="0.25">
      <c r="A3" s="204" t="s">
        <v>344</v>
      </c>
      <c r="B3" s="204"/>
      <c r="C3" s="204"/>
      <c r="D3" s="204"/>
      <c r="E3" s="204"/>
      <c r="F3" s="204"/>
      <c r="G3" s="204"/>
      <c r="H3" s="204"/>
      <c r="I3" s="204"/>
    </row>
    <row r="4" spans="1:11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ht="15.75" thickBot="1" x14ac:dyDescent="0.3">
      <c r="I5" s="63" t="s">
        <v>205</v>
      </c>
    </row>
    <row r="6" spans="1:11" s="67" customFormat="1" ht="52.5" customHeight="1" thickBot="1" x14ac:dyDescent="0.3">
      <c r="A6" s="64" t="s">
        <v>206</v>
      </c>
      <c r="B6" s="65" t="s">
        <v>1</v>
      </c>
      <c r="C6" s="65" t="s">
        <v>313</v>
      </c>
      <c r="D6" s="65" t="s">
        <v>301</v>
      </c>
      <c r="E6" s="65" t="s">
        <v>314</v>
      </c>
      <c r="F6" s="65" t="s">
        <v>306</v>
      </c>
      <c r="G6" s="65" t="s">
        <v>379</v>
      </c>
      <c r="H6" s="65" t="s">
        <v>315</v>
      </c>
      <c r="I6" s="150" t="s">
        <v>380</v>
      </c>
      <c r="J6" s="65" t="s">
        <v>328</v>
      </c>
      <c r="K6" s="66" t="s">
        <v>381</v>
      </c>
    </row>
    <row r="7" spans="1:11" ht="18" customHeight="1" x14ac:dyDescent="0.25">
      <c r="A7" s="68" t="s">
        <v>2</v>
      </c>
      <c r="B7" s="69" t="s">
        <v>207</v>
      </c>
      <c r="C7" s="70">
        <f>C8+C9</f>
        <v>3466841</v>
      </c>
      <c r="D7" s="70">
        <f>D8+D9</f>
        <v>3855000</v>
      </c>
      <c r="E7" s="70">
        <f>SUM(D7/C7*100-100)</f>
        <v>11.196331184499101</v>
      </c>
      <c r="F7" s="70">
        <f>F8+F9</f>
        <v>3860000</v>
      </c>
      <c r="G7" s="70">
        <f>SUM(F7/D7*100-100)</f>
        <v>0.12970168612191912</v>
      </c>
      <c r="H7" s="71">
        <f>H8+H9</f>
        <v>3910000</v>
      </c>
      <c r="I7" s="151">
        <f>SUM(H7/F7*100-100)</f>
        <v>1.2953367875647643</v>
      </c>
      <c r="J7" s="71">
        <f>J8+J9</f>
        <v>3920000</v>
      </c>
      <c r="K7" s="72">
        <f>SUM(J7/H7*100-100)</f>
        <v>0.25575447570331278</v>
      </c>
    </row>
    <row r="8" spans="1:11" ht="18" customHeight="1" x14ac:dyDescent="0.25">
      <c r="A8" s="73" t="s">
        <v>4</v>
      </c>
      <c r="B8" s="74" t="s">
        <v>208</v>
      </c>
      <c r="C8" s="70">
        <v>3312586</v>
      </c>
      <c r="D8" s="70">
        <v>3700000</v>
      </c>
      <c r="E8" s="70">
        <f t="shared" ref="E8:E15" si="0">SUM(D8/C8*100-100)</f>
        <v>11.69521334691386</v>
      </c>
      <c r="F8" s="70">
        <v>3700000</v>
      </c>
      <c r="G8" s="70">
        <f t="shared" ref="G8:G15" si="1">SUM(F8/D8*100-100)</f>
        <v>0</v>
      </c>
      <c r="H8" s="71">
        <v>3750000</v>
      </c>
      <c r="I8" s="151">
        <f t="shared" ref="I8:I15" si="2">SUM(H8/F8*100-100)</f>
        <v>1.3513513513513544</v>
      </c>
      <c r="J8" s="71">
        <v>3750000</v>
      </c>
      <c r="K8" s="72">
        <f t="shared" ref="K8:K13" si="3">SUM(J8/H8*100-100)</f>
        <v>0</v>
      </c>
    </row>
    <row r="9" spans="1:11" ht="18" customHeight="1" x14ac:dyDescent="0.25">
      <c r="A9" s="75" t="s">
        <v>6</v>
      </c>
      <c r="B9" s="76" t="s">
        <v>209</v>
      </c>
      <c r="C9" s="77">
        <v>154255</v>
      </c>
      <c r="D9" s="77">
        <v>155000</v>
      </c>
      <c r="E9" s="70">
        <f t="shared" si="0"/>
        <v>0.48296651648244904</v>
      </c>
      <c r="F9" s="77">
        <v>160000</v>
      </c>
      <c r="G9" s="70">
        <f t="shared" si="1"/>
        <v>3.2258064516128968</v>
      </c>
      <c r="H9" s="78">
        <v>160000</v>
      </c>
      <c r="I9" s="151">
        <f t="shared" si="2"/>
        <v>0</v>
      </c>
      <c r="J9" s="78">
        <v>170000</v>
      </c>
      <c r="K9" s="72">
        <f t="shared" si="3"/>
        <v>6.25</v>
      </c>
    </row>
    <row r="10" spans="1:11" ht="18" customHeight="1" x14ac:dyDescent="0.25">
      <c r="A10" s="79" t="s">
        <v>17</v>
      </c>
      <c r="B10" s="80" t="s">
        <v>210</v>
      </c>
      <c r="C10" s="77">
        <f>C11</f>
        <v>78219</v>
      </c>
      <c r="D10" s="77">
        <f>D11</f>
        <v>50000</v>
      </c>
      <c r="E10" s="70">
        <f t="shared" si="0"/>
        <v>-36.076912259169767</v>
      </c>
      <c r="F10" s="77">
        <f>F11</f>
        <v>50000</v>
      </c>
      <c r="G10" s="70">
        <f t="shared" si="1"/>
        <v>0</v>
      </c>
      <c r="H10" s="77">
        <f>H11</f>
        <v>60000</v>
      </c>
      <c r="I10" s="151">
        <f t="shared" si="2"/>
        <v>20</v>
      </c>
      <c r="J10" s="77">
        <f>J11</f>
        <v>60000</v>
      </c>
      <c r="K10" s="72">
        <f t="shared" si="3"/>
        <v>0</v>
      </c>
    </row>
    <row r="11" spans="1:11" ht="18" customHeight="1" x14ac:dyDescent="0.25">
      <c r="A11" s="75" t="s">
        <v>19</v>
      </c>
      <c r="B11" s="81" t="s">
        <v>211</v>
      </c>
      <c r="C11" s="77">
        <v>78219</v>
      </c>
      <c r="D11" s="77">
        <v>50000</v>
      </c>
      <c r="E11" s="70">
        <f t="shared" si="0"/>
        <v>-36.076912259169767</v>
      </c>
      <c r="F11" s="77">
        <v>50000</v>
      </c>
      <c r="G11" s="70">
        <f t="shared" si="1"/>
        <v>0</v>
      </c>
      <c r="H11" s="78">
        <v>60000</v>
      </c>
      <c r="I11" s="151">
        <f t="shared" si="2"/>
        <v>20</v>
      </c>
      <c r="J11" s="78">
        <v>60000</v>
      </c>
      <c r="K11" s="72">
        <f t="shared" si="3"/>
        <v>0</v>
      </c>
    </row>
    <row r="12" spans="1:11" ht="18" customHeight="1" x14ac:dyDescent="0.25">
      <c r="A12" s="79" t="s">
        <v>27</v>
      </c>
      <c r="B12" s="80" t="s">
        <v>212</v>
      </c>
      <c r="C12" s="77">
        <f>C13</f>
        <v>18727</v>
      </c>
      <c r="D12" s="77">
        <f>D13</f>
        <v>4000</v>
      </c>
      <c r="E12" s="70">
        <f t="shared" si="0"/>
        <v>-78.64046563784909</v>
      </c>
      <c r="F12" s="77">
        <f>F13</f>
        <v>4000</v>
      </c>
      <c r="G12" s="70">
        <f t="shared" si="1"/>
        <v>0</v>
      </c>
      <c r="H12" s="78">
        <f>H13</f>
        <v>4000</v>
      </c>
      <c r="I12" s="151">
        <f t="shared" si="2"/>
        <v>0</v>
      </c>
      <c r="J12" s="78">
        <f>J13</f>
        <v>6000</v>
      </c>
      <c r="K12" s="72">
        <f t="shared" si="3"/>
        <v>50</v>
      </c>
    </row>
    <row r="13" spans="1:11" ht="18" customHeight="1" x14ac:dyDescent="0.25">
      <c r="A13" s="79" t="s">
        <v>213</v>
      </c>
      <c r="B13" s="78" t="s">
        <v>214</v>
      </c>
      <c r="C13" s="77">
        <v>18727</v>
      </c>
      <c r="D13" s="77">
        <v>4000</v>
      </c>
      <c r="E13" s="70">
        <f t="shared" si="0"/>
        <v>-78.64046563784909</v>
      </c>
      <c r="F13" s="77">
        <v>4000</v>
      </c>
      <c r="G13" s="70">
        <f t="shared" si="1"/>
        <v>0</v>
      </c>
      <c r="H13" s="78">
        <v>4000</v>
      </c>
      <c r="I13" s="151">
        <f t="shared" si="2"/>
        <v>0</v>
      </c>
      <c r="J13" s="78">
        <v>6000</v>
      </c>
      <c r="K13" s="72">
        <f t="shared" si="3"/>
        <v>50</v>
      </c>
    </row>
    <row r="14" spans="1:11" ht="18" customHeight="1" x14ac:dyDescent="0.25">
      <c r="A14" s="79" t="s">
        <v>29</v>
      </c>
      <c r="B14" s="80" t="s">
        <v>215</v>
      </c>
      <c r="C14" s="77"/>
      <c r="D14" s="77"/>
      <c r="E14" s="70"/>
      <c r="F14" s="77"/>
      <c r="G14" s="70"/>
      <c r="H14" s="78"/>
      <c r="I14" s="151"/>
      <c r="J14" s="78"/>
      <c r="K14" s="72"/>
    </row>
    <row r="15" spans="1:11" ht="18" customHeight="1" thickBot="1" x14ac:dyDescent="0.3">
      <c r="A15" s="154" t="s">
        <v>57</v>
      </c>
      <c r="B15" s="155" t="s">
        <v>216</v>
      </c>
      <c r="C15" s="156">
        <f>C7+C10+C12+C14</f>
        <v>3563787</v>
      </c>
      <c r="D15" s="156">
        <f>D7+D10+D12+D14</f>
        <v>3909000</v>
      </c>
      <c r="E15" s="156">
        <f t="shared" si="0"/>
        <v>9.6866900294546099</v>
      </c>
      <c r="F15" s="156">
        <f>F7+F10+F12+F14</f>
        <v>3914000</v>
      </c>
      <c r="G15" s="156">
        <f t="shared" si="1"/>
        <v>0.12790995139422989</v>
      </c>
      <c r="H15" s="156">
        <f>H7+H10+H12+H14</f>
        <v>3974000</v>
      </c>
      <c r="I15" s="157">
        <f t="shared" si="2"/>
        <v>1.5329586101175323</v>
      </c>
      <c r="J15" s="156">
        <f>J7+J10+J12+J14</f>
        <v>3986000</v>
      </c>
      <c r="K15" s="158">
        <f t="shared" ref="K15" si="4">SUM(J15/H15*100-100)</f>
        <v>0.30196275792653182</v>
      </c>
    </row>
    <row r="16" spans="1:11" ht="18" customHeight="1" x14ac:dyDescent="0.25">
      <c r="B16" s="102"/>
      <c r="C16" s="132"/>
      <c r="D16" s="132"/>
      <c r="E16" s="132"/>
      <c r="F16" s="132"/>
      <c r="G16" s="132"/>
      <c r="I16" s="132"/>
    </row>
    <row r="17" spans="2:9" ht="18" customHeight="1" x14ac:dyDescent="0.25">
      <c r="C17" s="132"/>
      <c r="D17" s="132"/>
      <c r="E17" s="132"/>
      <c r="F17" s="132"/>
      <c r="G17" s="132"/>
      <c r="I17" s="132"/>
    </row>
    <row r="19" spans="2:9" ht="40.5" customHeight="1" x14ac:dyDescent="0.25">
      <c r="B19" s="11" t="s">
        <v>293</v>
      </c>
    </row>
  </sheetData>
  <mergeCells count="2">
    <mergeCell ref="A3:I3"/>
    <mergeCell ref="F1:I2"/>
  </mergeCells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5"/>
  <sheetViews>
    <sheetView workbookViewId="0">
      <selection activeCell="B20" sqref="B20:L22"/>
    </sheetView>
  </sheetViews>
  <sheetFormatPr defaultRowHeight="15" x14ac:dyDescent="0.25"/>
  <cols>
    <col min="1" max="1" width="2.42578125" customWidth="1"/>
    <col min="2" max="2" width="5.7109375" customWidth="1"/>
    <col min="3" max="3" width="31.5703125" customWidth="1"/>
    <col min="4" max="4" width="10" customWidth="1"/>
    <col min="5" max="5" width="11.42578125" customWidth="1"/>
    <col min="6" max="6" width="6.140625" customWidth="1"/>
    <col min="7" max="7" width="8.7109375" customWidth="1"/>
    <col min="8" max="8" width="5.85546875" customWidth="1"/>
    <col min="9" max="9" width="9.28515625" customWidth="1"/>
    <col min="10" max="10" width="6" customWidth="1"/>
    <col min="11" max="11" width="9.28515625" customWidth="1"/>
    <col min="12" max="12" width="6.5703125" customWidth="1"/>
  </cols>
  <sheetData>
    <row r="1" spans="2:12" ht="15.75" customHeight="1" x14ac:dyDescent="0.25">
      <c r="F1" s="206"/>
      <c r="G1" s="206"/>
      <c r="H1" s="206"/>
      <c r="I1" s="206"/>
      <c r="J1" s="206"/>
    </row>
    <row r="2" spans="2:12" ht="15.75" customHeight="1" x14ac:dyDescent="0.25">
      <c r="F2" s="206"/>
      <c r="G2" s="206"/>
      <c r="H2" s="206"/>
      <c r="I2" s="206"/>
      <c r="J2" s="206"/>
    </row>
    <row r="3" spans="2:12" ht="15.75" customHeight="1" x14ac:dyDescent="0.25">
      <c r="F3" s="206"/>
      <c r="G3" s="206"/>
      <c r="H3" s="206"/>
      <c r="I3" s="206"/>
      <c r="J3" s="206"/>
    </row>
    <row r="4" spans="2:12" ht="15.75" customHeight="1" x14ac:dyDescent="0.25">
      <c r="F4" s="206"/>
      <c r="G4" s="206"/>
      <c r="H4" s="206"/>
      <c r="I4" s="206"/>
      <c r="J4" s="206"/>
    </row>
    <row r="5" spans="2:12" ht="15.75" customHeight="1" x14ac:dyDescent="0.25">
      <c r="F5" s="206"/>
      <c r="G5" s="206"/>
      <c r="H5" s="206"/>
      <c r="I5" s="206"/>
      <c r="J5" s="12"/>
    </row>
    <row r="6" spans="2:12" ht="15.75" x14ac:dyDescent="0.25">
      <c r="B6" s="159" t="s">
        <v>345</v>
      </c>
      <c r="C6" s="1"/>
      <c r="F6" s="134"/>
    </row>
    <row r="7" spans="2:12" ht="16.5" thickBot="1" x14ac:dyDescent="0.3">
      <c r="B7" s="1"/>
    </row>
    <row r="8" spans="2:12" ht="66" customHeight="1" thickBot="1" x14ac:dyDescent="0.3">
      <c r="B8" s="2" t="s">
        <v>0</v>
      </c>
      <c r="C8" s="3" t="s">
        <v>1</v>
      </c>
      <c r="D8" s="3" t="s">
        <v>313</v>
      </c>
      <c r="E8" s="3" t="s">
        <v>301</v>
      </c>
      <c r="F8" s="3" t="s">
        <v>332</v>
      </c>
      <c r="G8" s="3" t="s">
        <v>307</v>
      </c>
      <c r="H8" s="3" t="s">
        <v>308</v>
      </c>
      <c r="I8" s="3" t="s">
        <v>333</v>
      </c>
      <c r="J8" s="3" t="s">
        <v>329</v>
      </c>
      <c r="K8" s="3" t="s">
        <v>334</v>
      </c>
      <c r="L8" s="3" t="s">
        <v>335</v>
      </c>
    </row>
    <row r="9" spans="2:12" ht="16.5" thickBot="1" x14ac:dyDescent="0.3">
      <c r="B9" s="4" t="s">
        <v>2</v>
      </c>
      <c r="C9" s="5" t="s">
        <v>3</v>
      </c>
      <c r="D9" s="6">
        <f>SUM(D10:D17)</f>
        <v>2818210</v>
      </c>
      <c r="E9" s="6">
        <f>SUM(E10:E17)</f>
        <v>3320000</v>
      </c>
      <c r="F9" s="24">
        <f>SUM(E9/D9*100-100)</f>
        <v>17.805273560167635</v>
      </c>
      <c r="G9" s="6">
        <f>SUM(G10:G17)</f>
        <v>3320000</v>
      </c>
      <c r="H9" s="24">
        <f>SUM(G9/E9*100-100)</f>
        <v>0</v>
      </c>
      <c r="I9" s="6">
        <f>SUM(I10:I17)</f>
        <v>3385000</v>
      </c>
      <c r="J9" s="24">
        <f>SUM(I9/G9*100-100)</f>
        <v>1.9578313253012141</v>
      </c>
      <c r="K9" s="6">
        <f>SUM(K10:K17)</f>
        <v>3385000</v>
      </c>
      <c r="L9" s="24">
        <f>SUM(K9/I9*100-100)</f>
        <v>0</v>
      </c>
    </row>
    <row r="10" spans="2:12" ht="16.5" thickBot="1" x14ac:dyDescent="0.3">
      <c r="B10" s="4" t="s">
        <v>4</v>
      </c>
      <c r="C10" s="8" t="s">
        <v>5</v>
      </c>
      <c r="D10" s="7">
        <v>74591</v>
      </c>
      <c r="E10" s="7">
        <v>80000</v>
      </c>
      <c r="F10" s="24">
        <f t="shared" ref="F10:F22" si="0">SUM(E10/D10*100-100)</f>
        <v>7.2515450925714902</v>
      </c>
      <c r="G10" s="7">
        <v>80000</v>
      </c>
      <c r="H10" s="24">
        <f t="shared" ref="H10:H22" si="1">SUM(G10/E10*100-100)</f>
        <v>0</v>
      </c>
      <c r="I10" s="7">
        <v>85000</v>
      </c>
      <c r="J10" s="24">
        <f t="shared" ref="J10:L22" si="2">SUM(I10/G10*100-100)</f>
        <v>6.25</v>
      </c>
      <c r="K10" s="152">
        <v>85000</v>
      </c>
      <c r="L10" s="24">
        <f t="shared" ref="L10:L17" si="3">SUM(K10/I10*100-100)</f>
        <v>0</v>
      </c>
    </row>
    <row r="11" spans="2:12" ht="16.5" thickBot="1" x14ac:dyDescent="0.3">
      <c r="B11" s="4" t="s">
        <v>6</v>
      </c>
      <c r="C11" s="8" t="s">
        <v>188</v>
      </c>
      <c r="D11" s="7">
        <v>802969</v>
      </c>
      <c r="E11" s="7">
        <v>980000</v>
      </c>
      <c r="F11" s="24">
        <f t="shared" si="0"/>
        <v>22.047052875017584</v>
      </c>
      <c r="G11" s="7">
        <v>980000</v>
      </c>
      <c r="H11" s="24">
        <f t="shared" si="1"/>
        <v>0</v>
      </c>
      <c r="I11" s="7">
        <v>1000000</v>
      </c>
      <c r="J11" s="24">
        <f t="shared" si="2"/>
        <v>2.0408163265306172</v>
      </c>
      <c r="K11" s="152">
        <v>1000000</v>
      </c>
      <c r="L11" s="24">
        <f t="shared" si="3"/>
        <v>0</v>
      </c>
    </row>
    <row r="12" spans="2:12" ht="16.149999999999999" customHeight="1" thickBot="1" x14ac:dyDescent="0.3">
      <c r="B12" s="13" t="s">
        <v>7</v>
      </c>
      <c r="C12" s="23" t="s">
        <v>8</v>
      </c>
      <c r="D12" s="15">
        <v>284382</v>
      </c>
      <c r="E12" s="15">
        <v>290000</v>
      </c>
      <c r="F12" s="24">
        <f t="shared" si="0"/>
        <v>1.9755118115773769</v>
      </c>
      <c r="G12" s="15">
        <v>290000</v>
      </c>
      <c r="H12" s="24">
        <f t="shared" si="1"/>
        <v>0</v>
      </c>
      <c r="I12" s="15">
        <v>320000</v>
      </c>
      <c r="J12" s="24">
        <f t="shared" si="2"/>
        <v>10.34482758620689</v>
      </c>
      <c r="K12" s="152">
        <v>320000</v>
      </c>
      <c r="L12" s="24">
        <f t="shared" si="3"/>
        <v>0</v>
      </c>
    </row>
    <row r="13" spans="2:12" ht="16.5" thickBot="1" x14ac:dyDescent="0.3">
      <c r="B13" s="16" t="s">
        <v>9</v>
      </c>
      <c r="C13" s="25" t="s">
        <v>10</v>
      </c>
      <c r="D13" s="20">
        <v>1080369</v>
      </c>
      <c r="E13" s="20">
        <v>1400000</v>
      </c>
      <c r="F13" s="24">
        <f t="shared" si="0"/>
        <v>29.585354633463197</v>
      </c>
      <c r="G13" s="20">
        <v>1400000</v>
      </c>
      <c r="H13" s="24">
        <f t="shared" si="1"/>
        <v>0</v>
      </c>
      <c r="I13" s="20">
        <v>1400000</v>
      </c>
      <c r="J13" s="24">
        <f t="shared" si="2"/>
        <v>0</v>
      </c>
      <c r="K13" s="152">
        <v>1400000</v>
      </c>
      <c r="L13" s="24">
        <f t="shared" si="3"/>
        <v>0</v>
      </c>
    </row>
    <row r="14" spans="2:12" ht="16.899999999999999" customHeight="1" thickBot="1" x14ac:dyDescent="0.3">
      <c r="B14" s="4" t="s">
        <v>11</v>
      </c>
      <c r="C14" s="8" t="s">
        <v>12</v>
      </c>
      <c r="D14" s="7">
        <v>131745</v>
      </c>
      <c r="E14" s="7">
        <v>150000</v>
      </c>
      <c r="F14" s="24">
        <f t="shared" si="0"/>
        <v>13.856313332574288</v>
      </c>
      <c r="G14" s="7">
        <v>150000</v>
      </c>
      <c r="H14" s="24">
        <f t="shared" si="1"/>
        <v>0</v>
      </c>
      <c r="I14" s="7">
        <v>150000</v>
      </c>
      <c r="J14" s="24">
        <f t="shared" si="2"/>
        <v>0</v>
      </c>
      <c r="K14" s="152">
        <v>150000</v>
      </c>
      <c r="L14" s="24">
        <f t="shared" si="3"/>
        <v>0</v>
      </c>
    </row>
    <row r="15" spans="2:12" ht="16.5" thickBot="1" x14ac:dyDescent="0.3">
      <c r="B15" s="4" t="s">
        <v>13</v>
      </c>
      <c r="C15" s="8" t="s">
        <v>14</v>
      </c>
      <c r="D15" s="7">
        <v>83648</v>
      </c>
      <c r="E15" s="7">
        <v>80000</v>
      </c>
      <c r="F15" s="24">
        <f t="shared" si="0"/>
        <v>-4.3611323641928124</v>
      </c>
      <c r="G15" s="7">
        <v>80000</v>
      </c>
      <c r="H15" s="24">
        <f t="shared" si="1"/>
        <v>0</v>
      </c>
      <c r="I15" s="7">
        <v>80000</v>
      </c>
      <c r="J15" s="24">
        <f t="shared" si="2"/>
        <v>0</v>
      </c>
      <c r="K15" s="152">
        <v>80000</v>
      </c>
      <c r="L15" s="24">
        <f t="shared" si="3"/>
        <v>0</v>
      </c>
    </row>
    <row r="16" spans="2:12" ht="16.5" thickBot="1" x14ac:dyDescent="0.3">
      <c r="B16" s="4" t="s">
        <v>15</v>
      </c>
      <c r="C16" s="8" t="s">
        <v>187</v>
      </c>
      <c r="D16" s="7">
        <v>159207</v>
      </c>
      <c r="E16" s="7">
        <v>160000</v>
      </c>
      <c r="F16" s="24">
        <f t="shared" si="0"/>
        <v>0.49809367678557237</v>
      </c>
      <c r="G16" s="7">
        <v>160000</v>
      </c>
      <c r="H16" s="24">
        <f t="shared" si="1"/>
        <v>0</v>
      </c>
      <c r="I16" s="7">
        <v>170000</v>
      </c>
      <c r="J16" s="24">
        <f t="shared" si="2"/>
        <v>6.25</v>
      </c>
      <c r="K16" s="152">
        <v>170000</v>
      </c>
      <c r="L16" s="24">
        <f t="shared" si="3"/>
        <v>0</v>
      </c>
    </row>
    <row r="17" spans="2:12" ht="16.5" thickBot="1" x14ac:dyDescent="0.3">
      <c r="B17" s="4" t="s">
        <v>32</v>
      </c>
      <c r="C17" s="8" t="s">
        <v>16</v>
      </c>
      <c r="D17" s="7">
        <v>201299</v>
      </c>
      <c r="E17" s="7">
        <v>180000</v>
      </c>
      <c r="F17" s="24">
        <f t="shared" si="0"/>
        <v>-10.580777847878025</v>
      </c>
      <c r="G17" s="7">
        <v>180000</v>
      </c>
      <c r="H17" s="24">
        <f t="shared" si="1"/>
        <v>0</v>
      </c>
      <c r="I17" s="7">
        <v>180000</v>
      </c>
      <c r="J17" s="24">
        <f t="shared" si="2"/>
        <v>0</v>
      </c>
      <c r="K17" s="152">
        <v>180000</v>
      </c>
      <c r="L17" s="24">
        <f t="shared" si="3"/>
        <v>0</v>
      </c>
    </row>
    <row r="18" spans="2:12" ht="16.5" thickBot="1" x14ac:dyDescent="0.3">
      <c r="B18" s="4" t="s">
        <v>17</v>
      </c>
      <c r="C18" s="5" t="s">
        <v>18</v>
      </c>
      <c r="D18" s="6">
        <f>SUM(D19:D19)</f>
        <v>479419</v>
      </c>
      <c r="E18" s="6">
        <f>SUM(E19:E19)</f>
        <v>400000</v>
      </c>
      <c r="F18" s="24">
        <f t="shared" si="0"/>
        <v>-16.565676370773787</v>
      </c>
      <c r="G18" s="6">
        <f>SUM(G19:G19)</f>
        <v>400000</v>
      </c>
      <c r="H18" s="24">
        <f t="shared" si="1"/>
        <v>0</v>
      </c>
      <c r="I18" s="6">
        <f>SUM(I19:I19)</f>
        <v>400000</v>
      </c>
      <c r="J18" s="24">
        <f t="shared" si="2"/>
        <v>0</v>
      </c>
      <c r="K18" s="6">
        <f>SUM(K19:K19)</f>
        <v>400000</v>
      </c>
      <c r="L18" s="24">
        <f t="shared" si="2"/>
        <v>0</v>
      </c>
    </row>
    <row r="19" spans="2:12" ht="16.149999999999999" customHeight="1" thickBot="1" x14ac:dyDescent="0.3">
      <c r="B19" s="4" t="s">
        <v>19</v>
      </c>
      <c r="C19" s="8" t="s">
        <v>18</v>
      </c>
      <c r="D19" s="7">
        <v>479419</v>
      </c>
      <c r="E19" s="7">
        <v>400000</v>
      </c>
      <c r="F19" s="24">
        <f t="shared" si="0"/>
        <v>-16.565676370773787</v>
      </c>
      <c r="G19" s="7">
        <v>400000</v>
      </c>
      <c r="H19" s="24">
        <f t="shared" si="1"/>
        <v>0</v>
      </c>
      <c r="I19" s="7">
        <v>400000</v>
      </c>
      <c r="J19" s="24">
        <f t="shared" si="2"/>
        <v>0</v>
      </c>
      <c r="K19" s="152">
        <v>400000</v>
      </c>
      <c r="L19" s="24">
        <f t="shared" si="2"/>
        <v>0</v>
      </c>
    </row>
    <row r="20" spans="2:12" ht="34.5" customHeight="1" thickBot="1" x14ac:dyDescent="0.3">
      <c r="B20" s="10" t="s">
        <v>27</v>
      </c>
      <c r="C20" s="5" t="s">
        <v>28</v>
      </c>
      <c r="D20" s="6">
        <v>35691</v>
      </c>
      <c r="E20" s="7">
        <v>20000</v>
      </c>
      <c r="F20" s="24">
        <f t="shared" si="0"/>
        <v>-43.963464178644472</v>
      </c>
      <c r="G20" s="6">
        <v>20000</v>
      </c>
      <c r="H20" s="24">
        <v>0</v>
      </c>
      <c r="I20" s="6">
        <v>20000</v>
      </c>
      <c r="J20" s="24">
        <v>0</v>
      </c>
      <c r="K20" s="152">
        <v>20000</v>
      </c>
      <c r="L20" s="152"/>
    </row>
    <row r="21" spans="2:12" ht="32.25" thickBot="1" x14ac:dyDescent="0.3">
      <c r="B21" s="4" t="s">
        <v>29</v>
      </c>
      <c r="C21" s="9" t="s">
        <v>30</v>
      </c>
      <c r="D21" s="7">
        <v>101208</v>
      </c>
      <c r="E21" s="7">
        <v>40000</v>
      </c>
      <c r="F21" s="24"/>
      <c r="G21" s="7">
        <v>40000</v>
      </c>
      <c r="H21" s="24"/>
      <c r="I21" s="7">
        <v>40000</v>
      </c>
      <c r="J21" s="24"/>
      <c r="K21" s="152">
        <v>40000</v>
      </c>
      <c r="L21" s="152"/>
    </row>
    <row r="22" spans="2:12" ht="16.5" thickBot="1" x14ac:dyDescent="0.3">
      <c r="B22" s="4"/>
      <c r="C22" s="5" t="s">
        <v>31</v>
      </c>
      <c r="D22" s="6">
        <f>SUM(D9+D18+D20+D21)</f>
        <v>3434528</v>
      </c>
      <c r="E22" s="6">
        <f>SUM(E9+E18+E20+E21)</f>
        <v>3780000</v>
      </c>
      <c r="F22" s="24">
        <f t="shared" si="0"/>
        <v>10.058791193433265</v>
      </c>
      <c r="G22" s="6">
        <f>SUM(G9+G18+G20+G21)</f>
        <v>3780000</v>
      </c>
      <c r="H22" s="24">
        <f t="shared" si="1"/>
        <v>0</v>
      </c>
      <c r="I22" s="6">
        <f>SUM(I9+I18+I20+I21)</f>
        <v>3845000</v>
      </c>
      <c r="J22" s="24">
        <f t="shared" si="2"/>
        <v>1.7195767195767218</v>
      </c>
      <c r="K22" s="6">
        <f>SUM(K9+K18+K20+K21)</f>
        <v>3845000</v>
      </c>
      <c r="L22" s="24">
        <f t="shared" si="2"/>
        <v>0</v>
      </c>
    </row>
    <row r="23" spans="2:12" x14ac:dyDescent="0.25">
      <c r="B23" s="11" t="s">
        <v>287</v>
      </c>
    </row>
    <row r="24" spans="2:12" x14ac:dyDescent="0.25">
      <c r="B24" s="11" t="s">
        <v>309</v>
      </c>
    </row>
    <row r="25" spans="2:12" x14ac:dyDescent="0.25">
      <c r="C25" t="s">
        <v>288</v>
      </c>
      <c r="D25" t="s">
        <v>290</v>
      </c>
    </row>
  </sheetData>
  <mergeCells count="5">
    <mergeCell ref="F1:J1"/>
    <mergeCell ref="F2:J2"/>
    <mergeCell ref="F3:J3"/>
    <mergeCell ref="F4:J4"/>
    <mergeCell ref="F5:I5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R14" sqref="R14"/>
    </sheetView>
  </sheetViews>
  <sheetFormatPr defaultColWidth="8.85546875" defaultRowHeight="15" x14ac:dyDescent="0.25"/>
  <cols>
    <col min="1" max="1" width="4.42578125" style="11" customWidth="1"/>
    <col min="2" max="2" width="19.5703125" style="11" customWidth="1"/>
    <col min="3" max="3" width="10.7109375" style="11" customWidth="1"/>
    <col min="4" max="4" width="11.42578125" style="11" customWidth="1"/>
    <col min="5" max="5" width="11" style="11" customWidth="1"/>
    <col min="6" max="6" width="10" style="11" customWidth="1"/>
    <col min="7" max="7" width="10.85546875" style="11" customWidth="1"/>
    <col min="8" max="9" width="10.7109375" style="11" customWidth="1"/>
    <col min="10" max="16384" width="8.85546875" style="11"/>
  </cols>
  <sheetData>
    <row r="1" spans="1:11" ht="70.5" customHeight="1" x14ac:dyDescent="0.25">
      <c r="F1" s="207"/>
      <c r="G1" s="207"/>
      <c r="H1" s="207"/>
      <c r="I1" s="207"/>
    </row>
    <row r="2" spans="1:11" ht="33.75" customHeight="1" x14ac:dyDescent="0.25">
      <c r="A2" s="208" t="s">
        <v>336</v>
      </c>
      <c r="B2" s="208"/>
      <c r="C2" s="208"/>
      <c r="D2" s="208"/>
      <c r="E2" s="208"/>
      <c r="F2" s="208"/>
      <c r="G2" s="208"/>
      <c r="H2" s="208"/>
      <c r="I2" s="208"/>
    </row>
    <row r="3" spans="1:11" ht="13.5" customHeight="1" thickBot="1" x14ac:dyDescent="0.3"/>
    <row r="4" spans="1:11" ht="68.25" customHeight="1" thickBot="1" x14ac:dyDescent="0.3">
      <c r="A4" s="30" t="s">
        <v>0</v>
      </c>
      <c r="B4" s="31" t="s">
        <v>1</v>
      </c>
      <c r="C4" s="31" t="s">
        <v>313</v>
      </c>
      <c r="D4" s="31" t="s">
        <v>301</v>
      </c>
      <c r="E4" s="31" t="s">
        <v>302</v>
      </c>
      <c r="F4" s="31" t="s">
        <v>307</v>
      </c>
      <c r="G4" s="31" t="s">
        <v>308</v>
      </c>
      <c r="H4" s="31" t="s">
        <v>333</v>
      </c>
      <c r="I4" s="31" t="s">
        <v>329</v>
      </c>
      <c r="J4" s="31" t="s">
        <v>328</v>
      </c>
      <c r="K4" s="31" t="s">
        <v>335</v>
      </c>
    </row>
    <row r="5" spans="1:11" ht="29.25" thickBot="1" x14ac:dyDescent="0.3">
      <c r="A5" s="32" t="s">
        <v>2</v>
      </c>
      <c r="B5" s="33" t="s">
        <v>50</v>
      </c>
      <c r="C5" s="33">
        <f>SUM(C6:C7)</f>
        <v>3466841</v>
      </c>
      <c r="D5" s="33">
        <f>SUM(D6:D7)</f>
        <v>3855000</v>
      </c>
      <c r="E5" s="50">
        <f>SUM(D5/C5*100-100)</f>
        <v>11.196331184499101</v>
      </c>
      <c r="F5" s="33">
        <f>SUM(F6:F7)</f>
        <v>3860000</v>
      </c>
      <c r="G5" s="50">
        <f>SUM(F5/D5*100-100)</f>
        <v>0.12970168612191912</v>
      </c>
      <c r="H5" s="33">
        <f>SUM(H6:H7)</f>
        <v>3910000</v>
      </c>
      <c r="I5" s="50">
        <f>SUM(H5/F5*100-100)</f>
        <v>1.2953367875647643</v>
      </c>
      <c r="J5" s="33">
        <f>SUM(J6:J7)</f>
        <v>3920000</v>
      </c>
      <c r="K5" s="50">
        <f>SUM(J5/H5*100-100)</f>
        <v>0.25575447570331278</v>
      </c>
    </row>
    <row r="6" spans="1:11" ht="15.75" thickBot="1" x14ac:dyDescent="0.3">
      <c r="A6" s="32" t="s">
        <v>4</v>
      </c>
      <c r="B6" s="35" t="s">
        <v>51</v>
      </c>
      <c r="C6" s="34">
        <v>3312586</v>
      </c>
      <c r="D6" s="34">
        <v>3700000</v>
      </c>
      <c r="E6" s="50">
        <f t="shared" ref="E6:E26" si="0">SUM(D6/C6*100-100)</f>
        <v>11.69521334691386</v>
      </c>
      <c r="F6" s="34">
        <v>3700000</v>
      </c>
      <c r="G6" s="50">
        <f>SUM(F6/D6*100-100)</f>
        <v>0</v>
      </c>
      <c r="H6" s="34">
        <v>3750000</v>
      </c>
      <c r="I6" s="50">
        <f t="shared" ref="I6:I26" si="1">SUM(H6/F6*100-100)</f>
        <v>1.3513513513513544</v>
      </c>
      <c r="J6" s="34">
        <v>3750000</v>
      </c>
      <c r="K6" s="50">
        <f t="shared" ref="K6:K13" si="2">SUM(J6/H6*100-100)</f>
        <v>0</v>
      </c>
    </row>
    <row r="7" spans="1:11" ht="15.75" thickBot="1" x14ac:dyDescent="0.3">
      <c r="A7" s="32" t="s">
        <v>6</v>
      </c>
      <c r="B7" s="34" t="s">
        <v>36</v>
      </c>
      <c r="C7" s="36">
        <v>154255</v>
      </c>
      <c r="D7" s="37">
        <v>155000</v>
      </c>
      <c r="E7" s="50">
        <f t="shared" si="0"/>
        <v>0.48296651648244904</v>
      </c>
      <c r="F7" s="36">
        <v>160000</v>
      </c>
      <c r="G7" s="50">
        <f>SUM(F7/D7*100-100)</f>
        <v>3.2258064516128968</v>
      </c>
      <c r="H7" s="36">
        <v>160000</v>
      </c>
      <c r="I7" s="50">
        <f t="shared" si="1"/>
        <v>0</v>
      </c>
      <c r="J7" s="36">
        <v>170000</v>
      </c>
      <c r="K7" s="50">
        <f t="shared" si="2"/>
        <v>6.25</v>
      </c>
    </row>
    <row r="8" spans="1:11" ht="29.25" thickBot="1" x14ac:dyDescent="0.3">
      <c r="A8" s="32" t="s">
        <v>17</v>
      </c>
      <c r="B8" s="33" t="s">
        <v>52</v>
      </c>
      <c r="C8" s="33">
        <f>SUM(C9:C9)</f>
        <v>2818210</v>
      </c>
      <c r="D8" s="33">
        <f>SUM(D9:D9)</f>
        <v>3320000</v>
      </c>
      <c r="E8" s="50">
        <f t="shared" si="0"/>
        <v>17.805273560167635</v>
      </c>
      <c r="F8" s="33">
        <f>SUM(F9:F9)</f>
        <v>3320000</v>
      </c>
      <c r="G8" s="50">
        <f>SUM(F8/D8*100-100)</f>
        <v>0</v>
      </c>
      <c r="H8" s="33">
        <f>SUM(H9:H9)</f>
        <v>3385000</v>
      </c>
      <c r="I8" s="50">
        <f t="shared" si="1"/>
        <v>1.9578313253012141</v>
      </c>
      <c r="J8" s="33">
        <f>SUM(J9:J9)</f>
        <v>3385000</v>
      </c>
      <c r="K8" s="50">
        <f t="shared" si="2"/>
        <v>0</v>
      </c>
    </row>
    <row r="9" spans="1:11" ht="30.75" thickBot="1" x14ac:dyDescent="0.3">
      <c r="A9" s="32" t="s">
        <v>19</v>
      </c>
      <c r="B9" s="35" t="s">
        <v>192</v>
      </c>
      <c r="C9" s="34">
        <v>2818210</v>
      </c>
      <c r="D9" s="34">
        <v>3320000</v>
      </c>
      <c r="E9" s="50">
        <f t="shared" si="0"/>
        <v>17.805273560167635</v>
      </c>
      <c r="F9" s="34">
        <v>3320000</v>
      </c>
      <c r="G9" s="50">
        <f>SUM(F9/D9*100-100)</f>
        <v>0</v>
      </c>
      <c r="H9" s="34">
        <v>3385000</v>
      </c>
      <c r="I9" s="50">
        <f t="shared" si="1"/>
        <v>1.9578313253012141</v>
      </c>
      <c r="J9" s="34">
        <v>3385000</v>
      </c>
      <c r="K9" s="50">
        <f t="shared" si="2"/>
        <v>0</v>
      </c>
    </row>
    <row r="10" spans="1:11" ht="15.75" thickBot="1" x14ac:dyDescent="0.3">
      <c r="A10" s="32" t="s">
        <v>27</v>
      </c>
      <c r="B10" s="33" t="s">
        <v>53</v>
      </c>
      <c r="C10" s="33">
        <f>SUM(C5-C8)</f>
        <v>648631</v>
      </c>
      <c r="D10" s="33">
        <f>SUM(D5-D8)</f>
        <v>535000</v>
      </c>
      <c r="E10" s="50">
        <f t="shared" si="0"/>
        <v>-17.518589151613156</v>
      </c>
      <c r="F10" s="33">
        <f>SUM(F5-F8)</f>
        <v>540000</v>
      </c>
      <c r="G10" s="50">
        <f>-1+SUM(F10/D10*100-100)</f>
        <v>-6.5420560747668333E-2</v>
      </c>
      <c r="H10" s="33">
        <f>SUM(H5-H8)</f>
        <v>525000</v>
      </c>
      <c r="I10" s="50">
        <f t="shared" si="1"/>
        <v>-2.7777777777777857</v>
      </c>
      <c r="J10" s="33">
        <f>SUM(J5-J8)</f>
        <v>535000</v>
      </c>
      <c r="K10" s="50">
        <f t="shared" si="2"/>
        <v>1.904761904761898</v>
      </c>
    </row>
    <row r="11" spans="1:11" ht="29.25" thickBot="1" x14ac:dyDescent="0.3">
      <c r="A11" s="32" t="s">
        <v>29</v>
      </c>
      <c r="B11" s="33" t="s">
        <v>54</v>
      </c>
      <c r="C11" s="33">
        <f>SUM(C12:C12)</f>
        <v>479419</v>
      </c>
      <c r="D11" s="33">
        <f>SUM(D12:D12)</f>
        <v>400000</v>
      </c>
      <c r="E11" s="50">
        <f t="shared" si="0"/>
        <v>-16.565676370773787</v>
      </c>
      <c r="F11" s="33">
        <f>SUM(F12:F12)</f>
        <v>400000</v>
      </c>
      <c r="G11" s="50">
        <f>SUM(F11/D11*100-100)</f>
        <v>0</v>
      </c>
      <c r="H11" s="33">
        <f>SUM(H12:H12)</f>
        <v>400000</v>
      </c>
      <c r="I11" s="50">
        <f t="shared" si="1"/>
        <v>0</v>
      </c>
      <c r="J11" s="33">
        <f>SUM(J12:J12)</f>
        <v>400000</v>
      </c>
      <c r="K11" s="50">
        <f t="shared" si="2"/>
        <v>0</v>
      </c>
    </row>
    <row r="12" spans="1:11" ht="45.75" thickBot="1" x14ac:dyDescent="0.3">
      <c r="A12" s="32" t="s">
        <v>55</v>
      </c>
      <c r="B12" s="35" t="s">
        <v>56</v>
      </c>
      <c r="C12" s="34">
        <v>479419</v>
      </c>
      <c r="D12" s="34">
        <v>400000</v>
      </c>
      <c r="E12" s="50">
        <f t="shared" si="0"/>
        <v>-16.565676370773787</v>
      </c>
      <c r="F12" s="34">
        <v>400000</v>
      </c>
      <c r="G12" s="50">
        <f>-1+SUM(F12/D12*100-100)</f>
        <v>-1</v>
      </c>
      <c r="H12" s="34">
        <v>400000</v>
      </c>
      <c r="I12" s="50">
        <f>N8</f>
        <v>0</v>
      </c>
      <c r="J12" s="34">
        <v>400000</v>
      </c>
      <c r="K12" s="50">
        <f t="shared" si="2"/>
        <v>0</v>
      </c>
    </row>
    <row r="13" spans="1:11" ht="15.75" thickBot="1" x14ac:dyDescent="0.3">
      <c r="A13" s="32" t="s">
        <v>57</v>
      </c>
      <c r="B13" s="33" t="s">
        <v>191</v>
      </c>
      <c r="C13" s="34">
        <f>SUM(C10-C11)</f>
        <v>169212</v>
      </c>
      <c r="D13" s="34">
        <f>SUM(D10-D11)</f>
        <v>135000</v>
      </c>
      <c r="E13" s="50">
        <f t="shared" si="0"/>
        <v>-20.218424225232255</v>
      </c>
      <c r="F13" s="34">
        <f>SUM(F10-F11)</f>
        <v>140000</v>
      </c>
      <c r="G13" s="50">
        <f>-1+SUM(F13/D13*100-100)</f>
        <v>2.7037037037036953</v>
      </c>
      <c r="H13" s="34">
        <f>SUM(H10-H11)</f>
        <v>125000</v>
      </c>
      <c r="I13" s="50">
        <f t="shared" si="1"/>
        <v>-10.714285714285708</v>
      </c>
      <c r="J13" s="34">
        <f>SUM(J10-J11)</f>
        <v>135000</v>
      </c>
      <c r="K13" s="50">
        <f t="shared" si="2"/>
        <v>8</v>
      </c>
    </row>
    <row r="14" spans="1:11" ht="15.75" thickBot="1" x14ac:dyDescent="0.3">
      <c r="A14" s="32"/>
      <c r="B14" s="34"/>
      <c r="C14" s="34"/>
      <c r="D14" s="34"/>
      <c r="E14" s="50"/>
      <c r="F14" s="34"/>
      <c r="G14" s="50"/>
      <c r="H14" s="34"/>
      <c r="I14" s="50"/>
      <c r="J14" s="34"/>
      <c r="K14" s="50"/>
    </row>
    <row r="15" spans="1:11" ht="29.25" thickBot="1" x14ac:dyDescent="0.3">
      <c r="A15" s="32" t="s">
        <v>58</v>
      </c>
      <c r="B15" s="33" t="s">
        <v>59</v>
      </c>
      <c r="C15" s="33">
        <f>SUM(C16-C17)</f>
        <v>-82481</v>
      </c>
      <c r="D15" s="33">
        <f>SUM(D16-D17)</f>
        <v>-36000</v>
      </c>
      <c r="E15" s="50">
        <f t="shared" si="0"/>
        <v>-56.353584461876068</v>
      </c>
      <c r="F15" s="33">
        <f>SUM(F16-F17)</f>
        <v>-36000</v>
      </c>
      <c r="G15" s="50">
        <f>-1+SUM(F15/D15*100-100)</f>
        <v>-1</v>
      </c>
      <c r="H15" s="33">
        <f>SUM(H16-H17)</f>
        <v>-36000</v>
      </c>
      <c r="I15" s="50">
        <f t="shared" si="1"/>
        <v>0</v>
      </c>
      <c r="J15" s="33">
        <f>SUM(J16-J17)</f>
        <v>-34000</v>
      </c>
      <c r="K15" s="50">
        <f t="shared" ref="K15:K17" si="3">SUM(J15/H15*100-100)</f>
        <v>-5.5555555555555571</v>
      </c>
    </row>
    <row r="16" spans="1:11" ht="30.75" thickBot="1" x14ac:dyDescent="0.3">
      <c r="A16" s="32" t="s">
        <v>60</v>
      </c>
      <c r="B16" s="35" t="s">
        <v>61</v>
      </c>
      <c r="C16" s="34">
        <v>18727</v>
      </c>
      <c r="D16" s="34">
        <v>4000</v>
      </c>
      <c r="E16" s="50">
        <f t="shared" si="0"/>
        <v>-78.64046563784909</v>
      </c>
      <c r="F16" s="34">
        <v>4000</v>
      </c>
      <c r="G16" s="50">
        <f>SUM(F16/D16*100-100)</f>
        <v>0</v>
      </c>
      <c r="H16" s="34">
        <v>4000</v>
      </c>
      <c r="I16" s="50">
        <f t="shared" si="1"/>
        <v>0</v>
      </c>
      <c r="J16" s="34">
        <v>6000</v>
      </c>
      <c r="K16" s="50">
        <f t="shared" si="3"/>
        <v>50</v>
      </c>
    </row>
    <row r="17" spans="1:11" ht="30.75" thickBot="1" x14ac:dyDescent="0.3">
      <c r="A17" s="32" t="s">
        <v>62</v>
      </c>
      <c r="B17" s="35" t="s">
        <v>63</v>
      </c>
      <c r="C17" s="34">
        <v>101208</v>
      </c>
      <c r="D17" s="34">
        <v>40000</v>
      </c>
      <c r="E17" s="50">
        <f t="shared" si="0"/>
        <v>-60.477432614022611</v>
      </c>
      <c r="F17" s="34">
        <v>40000</v>
      </c>
      <c r="G17" s="50">
        <f>SUM(F17/D17*100-100)</f>
        <v>0</v>
      </c>
      <c r="H17" s="34">
        <v>40000</v>
      </c>
      <c r="I17" s="50">
        <f t="shared" si="1"/>
        <v>0</v>
      </c>
      <c r="J17" s="34">
        <v>40000</v>
      </c>
      <c r="K17" s="50">
        <f t="shared" si="3"/>
        <v>0</v>
      </c>
    </row>
    <row r="18" spans="1:11" ht="15.75" thickBot="1" x14ac:dyDescent="0.3">
      <c r="A18" s="32"/>
      <c r="B18" s="34"/>
      <c r="C18" s="34"/>
      <c r="D18" s="34"/>
      <c r="E18" s="50"/>
      <c r="F18" s="34"/>
      <c r="G18" s="50"/>
      <c r="H18" s="34"/>
      <c r="I18" s="50"/>
      <c r="J18" s="34"/>
      <c r="K18" s="50"/>
    </row>
    <row r="19" spans="1:11" ht="29.25" thickBot="1" x14ac:dyDescent="0.3">
      <c r="A19" s="32" t="s">
        <v>64</v>
      </c>
      <c r="B19" s="33" t="s">
        <v>65</v>
      </c>
      <c r="C19" s="34">
        <f>SUM(C20-C21)</f>
        <v>42528</v>
      </c>
      <c r="D19" s="33">
        <f>SUM(D20-D21)</f>
        <v>30000</v>
      </c>
      <c r="E19" s="50">
        <f t="shared" si="0"/>
        <v>-29.458239277652368</v>
      </c>
      <c r="F19" s="34">
        <f>SUM(F20-F21)</f>
        <v>30000</v>
      </c>
      <c r="G19" s="50">
        <f>SUM(F19/D19*100-100)</f>
        <v>0</v>
      </c>
      <c r="H19" s="34">
        <f>SUM(H20-H21)</f>
        <v>40000</v>
      </c>
      <c r="I19" s="50">
        <f t="shared" si="1"/>
        <v>33.333333333333314</v>
      </c>
      <c r="J19" s="34">
        <f>SUM(J20-J21)</f>
        <v>40000</v>
      </c>
      <c r="K19" s="50">
        <f t="shared" ref="K19:K21" si="4">SUM(J19/H19*100-100)</f>
        <v>0</v>
      </c>
    </row>
    <row r="20" spans="1:11" ht="30.75" thickBot="1" x14ac:dyDescent="0.3">
      <c r="A20" s="32" t="s">
        <v>66</v>
      </c>
      <c r="B20" s="35" t="s">
        <v>67</v>
      </c>
      <c r="C20" s="34">
        <v>78219</v>
      </c>
      <c r="D20" s="34">
        <v>50000</v>
      </c>
      <c r="E20" s="50">
        <f t="shared" si="0"/>
        <v>-36.076912259169767</v>
      </c>
      <c r="F20" s="34">
        <v>50000</v>
      </c>
      <c r="G20" s="50">
        <f>SUM(F20/D20*100-100)</f>
        <v>0</v>
      </c>
      <c r="H20" s="34">
        <v>60000</v>
      </c>
      <c r="I20" s="50">
        <f t="shared" si="1"/>
        <v>20</v>
      </c>
      <c r="J20" s="34">
        <v>60000</v>
      </c>
      <c r="K20" s="50">
        <f t="shared" si="4"/>
        <v>0</v>
      </c>
    </row>
    <row r="21" spans="1:11" ht="30.75" thickBot="1" x14ac:dyDescent="0.3">
      <c r="A21" s="32" t="s">
        <v>68</v>
      </c>
      <c r="B21" s="35" t="s">
        <v>69</v>
      </c>
      <c r="C21" s="34">
        <v>35691</v>
      </c>
      <c r="D21" s="34">
        <v>20000</v>
      </c>
      <c r="E21" s="50">
        <f t="shared" si="0"/>
        <v>-43.963464178644472</v>
      </c>
      <c r="F21" s="34">
        <v>20000</v>
      </c>
      <c r="G21" s="50">
        <f>SUM(F21/D21*100-100)</f>
        <v>0</v>
      </c>
      <c r="H21" s="34">
        <v>20000</v>
      </c>
      <c r="I21" s="50">
        <f t="shared" si="1"/>
        <v>0</v>
      </c>
      <c r="J21" s="34">
        <v>20000</v>
      </c>
      <c r="K21" s="50">
        <f t="shared" si="4"/>
        <v>0</v>
      </c>
    </row>
    <row r="22" spans="1:11" ht="15.75" thickBot="1" x14ac:dyDescent="0.3">
      <c r="A22" s="32"/>
      <c r="B22" s="34"/>
      <c r="C22" s="34"/>
      <c r="D22" s="34"/>
      <c r="E22" s="50"/>
      <c r="F22" s="34"/>
      <c r="G22" s="50"/>
      <c r="H22" s="34"/>
      <c r="I22" s="50"/>
      <c r="J22" s="34"/>
      <c r="K22" s="50"/>
    </row>
    <row r="23" spans="1:11" ht="29.25" thickBot="1" x14ac:dyDescent="0.3">
      <c r="A23" s="32" t="s">
        <v>71</v>
      </c>
      <c r="B23" s="33" t="s">
        <v>72</v>
      </c>
      <c r="C23" s="34">
        <v>129259</v>
      </c>
      <c r="D23" s="34">
        <v>129000</v>
      </c>
      <c r="E23" s="50">
        <f t="shared" si="0"/>
        <v>-0.20037289473073372</v>
      </c>
      <c r="F23" s="34">
        <v>134000</v>
      </c>
      <c r="G23" s="50">
        <f>SUM(F23/D23*100-100)</f>
        <v>3.8759689922480618</v>
      </c>
      <c r="H23" s="34">
        <v>129000</v>
      </c>
      <c r="I23" s="50">
        <f t="shared" si="1"/>
        <v>-3.7313432835820919</v>
      </c>
      <c r="J23" s="34">
        <v>141000</v>
      </c>
      <c r="K23" s="50">
        <f t="shared" ref="K23" si="5">SUM(J23/H23*100-100)</f>
        <v>9.3023255813953369</v>
      </c>
    </row>
    <row r="24" spans="1:11" ht="15.75" thickBot="1" x14ac:dyDescent="0.3">
      <c r="A24" s="32" t="s">
        <v>73</v>
      </c>
      <c r="B24" s="33" t="s">
        <v>74</v>
      </c>
      <c r="C24" s="34"/>
      <c r="D24" s="34"/>
      <c r="E24" s="50"/>
      <c r="F24" s="34"/>
      <c r="G24" s="50"/>
      <c r="H24" s="34"/>
      <c r="I24" s="50"/>
      <c r="J24" s="34"/>
      <c r="K24" s="50"/>
    </row>
    <row r="25" spans="1:11" ht="15.75" thickBot="1" x14ac:dyDescent="0.3">
      <c r="A25" s="32"/>
      <c r="B25" s="34"/>
      <c r="C25" s="34"/>
      <c r="D25" s="34"/>
      <c r="E25" s="50"/>
      <c r="F25" s="34"/>
      <c r="G25" s="50"/>
      <c r="H25" s="34"/>
      <c r="I25" s="50"/>
      <c r="J25" s="34"/>
      <c r="K25" s="50"/>
    </row>
    <row r="26" spans="1:11" ht="29.25" thickBot="1" x14ac:dyDescent="0.3">
      <c r="A26" s="32" t="s">
        <v>75</v>
      </c>
      <c r="B26" s="33" t="s">
        <v>76</v>
      </c>
      <c r="C26" s="34">
        <f>SUM(C10-C11+C15+C19)</f>
        <v>129259</v>
      </c>
      <c r="D26" s="34">
        <f>SUM(D10-D11+D15+D19)</f>
        <v>129000</v>
      </c>
      <c r="E26" s="50">
        <f t="shared" si="0"/>
        <v>-0.20037289473073372</v>
      </c>
      <c r="F26" s="34">
        <f>SUM(F10-F11+F15+F19)</f>
        <v>134000</v>
      </c>
      <c r="G26" s="50">
        <f>-1+SUM(F26/D26*100-100)</f>
        <v>2.8759689922480618</v>
      </c>
      <c r="H26" s="34">
        <f>SUM(H10-H11+H15+H19)</f>
        <v>129000</v>
      </c>
      <c r="I26" s="50">
        <f t="shared" si="1"/>
        <v>-3.7313432835820919</v>
      </c>
      <c r="J26" s="34">
        <f>SUM(J10-J11+J15+J19)</f>
        <v>141000</v>
      </c>
      <c r="K26" s="50">
        <f t="shared" ref="K26" si="6">SUM(J26/H26*100-100)</f>
        <v>9.3023255813953369</v>
      </c>
    </row>
    <row r="28" spans="1:11" ht="42.75" customHeight="1" x14ac:dyDescent="0.25">
      <c r="B28" s="11" t="s">
        <v>289</v>
      </c>
      <c r="D28" s="11" t="s">
        <v>290</v>
      </c>
    </row>
  </sheetData>
  <mergeCells count="2">
    <mergeCell ref="F1:I1"/>
    <mergeCell ref="A2:I2"/>
  </mergeCells>
  <pageMargins left="0" right="0" top="0.55118110236220474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4"/>
  <sheetViews>
    <sheetView topLeftCell="A10" zoomScale="110" zoomScaleNormal="110" workbookViewId="0">
      <selection activeCell="A20" sqref="A20:K21"/>
    </sheetView>
  </sheetViews>
  <sheetFormatPr defaultRowHeight="15" x14ac:dyDescent="0.25"/>
  <cols>
    <col min="1" max="1" width="5" customWidth="1"/>
    <col min="2" max="2" width="29.5703125" customWidth="1"/>
    <col min="3" max="3" width="10.140625" customWidth="1"/>
    <col min="4" max="4" width="9.7109375" customWidth="1"/>
    <col min="5" max="5" width="6.5703125" customWidth="1"/>
    <col min="6" max="6" width="9.85546875" customWidth="1"/>
    <col min="7" max="7" width="6.7109375" customWidth="1"/>
    <col min="8" max="8" width="10.85546875" customWidth="1"/>
    <col min="9" max="9" width="6.28515625" customWidth="1"/>
    <col min="11" max="11" width="6.85546875" customWidth="1"/>
  </cols>
  <sheetData>
    <row r="2" spans="1:11" ht="15.75" customHeight="1" x14ac:dyDescent="0.25">
      <c r="F2" s="12"/>
      <c r="G2" s="12"/>
      <c r="H2" s="12"/>
    </row>
    <row r="3" spans="1:11" ht="15.75" customHeight="1" x14ac:dyDescent="0.25">
      <c r="F3" s="12"/>
      <c r="G3" s="12"/>
      <c r="H3" s="12"/>
    </row>
    <row r="4" spans="1:11" ht="15.75" customHeight="1" x14ac:dyDescent="0.25">
      <c r="F4" s="12"/>
      <c r="G4" s="12"/>
      <c r="H4" s="12"/>
    </row>
    <row r="5" spans="1:11" ht="15.75" customHeight="1" x14ac:dyDescent="0.25">
      <c r="F5" s="12"/>
      <c r="G5" s="12"/>
      <c r="H5" s="12"/>
    </row>
    <row r="6" spans="1:11" ht="15.75" customHeight="1" x14ac:dyDescent="0.25">
      <c r="F6" s="12"/>
      <c r="G6" s="12"/>
      <c r="H6" s="12"/>
    </row>
    <row r="7" spans="1:11" ht="51.75" customHeight="1" x14ac:dyDescent="0.25">
      <c r="A7" s="209" t="s">
        <v>337</v>
      </c>
      <c r="B7" s="209"/>
      <c r="C7" s="209"/>
      <c r="D7" s="209"/>
      <c r="E7" s="209"/>
      <c r="F7" s="209"/>
      <c r="G7" s="209"/>
      <c r="H7" s="209"/>
      <c r="I7" s="209"/>
    </row>
    <row r="8" spans="1:11" ht="4.5" customHeight="1" x14ac:dyDescent="0.25">
      <c r="A8" s="1"/>
    </row>
    <row r="9" spans="1:11" ht="16.5" thickBot="1" x14ac:dyDescent="0.3">
      <c r="A9" s="1"/>
    </row>
    <row r="10" spans="1:11" ht="63.75" thickBot="1" x14ac:dyDescent="0.3">
      <c r="A10" s="2" t="s">
        <v>0</v>
      </c>
      <c r="B10" s="3" t="s">
        <v>1</v>
      </c>
      <c r="C10" s="3" t="s">
        <v>313</v>
      </c>
      <c r="D10" s="3" t="s">
        <v>301</v>
      </c>
      <c r="E10" s="3" t="s">
        <v>303</v>
      </c>
      <c r="F10" s="3" t="s">
        <v>306</v>
      </c>
      <c r="G10" s="3" t="s">
        <v>308</v>
      </c>
      <c r="H10" s="3" t="s">
        <v>315</v>
      </c>
      <c r="I10" s="3" t="s">
        <v>329</v>
      </c>
      <c r="J10" s="3" t="s">
        <v>328</v>
      </c>
      <c r="K10" s="3" t="s">
        <v>338</v>
      </c>
    </row>
    <row r="11" spans="1:11" ht="19.149999999999999" customHeight="1" thickBot="1" x14ac:dyDescent="0.3">
      <c r="A11" s="4" t="s">
        <v>33</v>
      </c>
      <c r="B11" s="5" t="s">
        <v>34</v>
      </c>
      <c r="C11" s="6">
        <f>SUM(C12:C13)</f>
        <v>3563787</v>
      </c>
      <c r="D11" s="6">
        <f>SUM(D12:D13)</f>
        <v>3909000</v>
      </c>
      <c r="E11" s="24">
        <f>SUM(D11/C11*100-100)</f>
        <v>9.6866900294546099</v>
      </c>
      <c r="F11" s="6">
        <f>SUM(F12:F13)</f>
        <v>3914000</v>
      </c>
      <c r="G11" s="24">
        <f>SUM(F11/D11*100-100)</f>
        <v>0.12790995139422989</v>
      </c>
      <c r="H11" s="6">
        <f>SUM(H12:H13)</f>
        <v>3974000</v>
      </c>
      <c r="I11" s="24">
        <f>SUM(H11/F11*100-100)</f>
        <v>1.5329586101175323</v>
      </c>
      <c r="J11" s="6">
        <f>SUM(J12:J13)</f>
        <v>3986000</v>
      </c>
      <c r="K11" s="24">
        <f>SUM(J11/H11*100-100)</f>
        <v>0.30196275792653182</v>
      </c>
    </row>
    <row r="12" spans="1:11" ht="31.9" customHeight="1" thickBot="1" x14ac:dyDescent="0.3">
      <c r="A12" s="4" t="s">
        <v>2</v>
      </c>
      <c r="B12" s="5" t="s">
        <v>35</v>
      </c>
      <c r="C12" s="7">
        <v>3466841</v>
      </c>
      <c r="D12" s="24">
        <v>3855000</v>
      </c>
      <c r="E12" s="24">
        <f t="shared" ref="E12:E20" si="0">SUM(D12/C12*100-100)</f>
        <v>11.196331184499101</v>
      </c>
      <c r="F12" s="7">
        <v>3860000</v>
      </c>
      <c r="G12" s="24">
        <f>SUM(F12/D12*100-100)</f>
        <v>0.12970168612191912</v>
      </c>
      <c r="H12" s="7">
        <v>3910000</v>
      </c>
      <c r="I12" s="24">
        <f t="shared" ref="I12:I22" si="1">SUM(H12/F12*100-100)</f>
        <v>1.2953367875647643</v>
      </c>
      <c r="J12" s="7">
        <v>3920000</v>
      </c>
      <c r="K12" s="24">
        <f t="shared" ref="K12:K19" si="2">SUM(J12/H12*100-100)</f>
        <v>0.25575447570331278</v>
      </c>
    </row>
    <row r="13" spans="1:11" ht="18" customHeight="1" thickBot="1" x14ac:dyDescent="0.3">
      <c r="A13" s="4" t="s">
        <v>17</v>
      </c>
      <c r="B13" s="5" t="s">
        <v>36</v>
      </c>
      <c r="C13" s="7">
        <v>96946</v>
      </c>
      <c r="D13" s="24">
        <v>54000</v>
      </c>
      <c r="E13" s="24">
        <f t="shared" si="0"/>
        <v>-44.298888040764965</v>
      </c>
      <c r="F13" s="7">
        <v>54000</v>
      </c>
      <c r="G13" s="24">
        <f t="shared" ref="G13:G22" si="3">SUM(F13/D13*100-100)</f>
        <v>0</v>
      </c>
      <c r="H13" s="7">
        <v>64000</v>
      </c>
      <c r="I13" s="24">
        <f t="shared" si="1"/>
        <v>18.518518518518505</v>
      </c>
      <c r="J13" s="7">
        <v>66000</v>
      </c>
      <c r="K13" s="24">
        <f t="shared" si="2"/>
        <v>3.125</v>
      </c>
    </row>
    <row r="14" spans="1:11" ht="15.6" customHeight="1" thickBot="1" x14ac:dyDescent="0.3">
      <c r="A14" s="4" t="s">
        <v>37</v>
      </c>
      <c r="B14" s="5" t="s">
        <v>38</v>
      </c>
      <c r="C14" s="6">
        <f>SUM( C17+C16+C15)</f>
        <v>3434528</v>
      </c>
      <c r="D14" s="6">
        <f>SUM(D17+D16+D15)</f>
        <v>3780000</v>
      </c>
      <c r="E14" s="24">
        <f t="shared" si="0"/>
        <v>10.058791193433265</v>
      </c>
      <c r="F14" s="6">
        <f>SUM(F17+F16+F15)</f>
        <v>3780000</v>
      </c>
      <c r="G14" s="24">
        <f t="shared" si="3"/>
        <v>0</v>
      </c>
      <c r="H14" s="6">
        <f>SUM(H17+H16+H15)</f>
        <v>3845000</v>
      </c>
      <c r="I14" s="24">
        <f t="shared" si="1"/>
        <v>1.7195767195767218</v>
      </c>
      <c r="J14" s="6">
        <f>SUM(J17+J16+J15)</f>
        <v>3845000</v>
      </c>
      <c r="K14" s="24">
        <f t="shared" si="2"/>
        <v>0</v>
      </c>
    </row>
    <row r="15" spans="1:11" ht="33" customHeight="1" thickBot="1" x14ac:dyDescent="0.3">
      <c r="A15" s="4" t="s">
        <v>2</v>
      </c>
      <c r="B15" s="5" t="s">
        <v>39</v>
      </c>
      <c r="C15" s="7">
        <v>2818210</v>
      </c>
      <c r="D15" s="24">
        <v>3320000</v>
      </c>
      <c r="E15" s="24">
        <f t="shared" si="0"/>
        <v>17.805273560167635</v>
      </c>
      <c r="F15" s="7">
        <v>3320000</v>
      </c>
      <c r="G15" s="24">
        <f t="shared" si="3"/>
        <v>0</v>
      </c>
      <c r="H15" s="7">
        <v>3385000</v>
      </c>
      <c r="I15" s="24">
        <f t="shared" si="1"/>
        <v>1.9578313253012141</v>
      </c>
      <c r="J15" s="7">
        <v>3385000</v>
      </c>
      <c r="K15" s="24">
        <f t="shared" si="2"/>
        <v>0</v>
      </c>
    </row>
    <row r="16" spans="1:11" ht="16.149999999999999" customHeight="1" thickBot="1" x14ac:dyDescent="0.3">
      <c r="A16" s="4" t="s">
        <v>17</v>
      </c>
      <c r="B16" s="5" t="s">
        <v>40</v>
      </c>
      <c r="C16" s="7">
        <v>479419</v>
      </c>
      <c r="D16" s="24">
        <v>400000</v>
      </c>
      <c r="E16" s="24">
        <f t="shared" si="0"/>
        <v>-16.565676370773787</v>
      </c>
      <c r="F16" s="7">
        <v>400000</v>
      </c>
      <c r="G16" s="24">
        <f t="shared" si="3"/>
        <v>0</v>
      </c>
      <c r="H16" s="7">
        <v>400000</v>
      </c>
      <c r="I16" s="24">
        <f t="shared" si="1"/>
        <v>0</v>
      </c>
      <c r="J16" s="7">
        <v>400000</v>
      </c>
      <c r="K16" s="24">
        <f t="shared" si="2"/>
        <v>0</v>
      </c>
    </row>
    <row r="17" spans="1:11" ht="16.899999999999999" customHeight="1" thickBot="1" x14ac:dyDescent="0.3">
      <c r="A17" s="4" t="s">
        <v>27</v>
      </c>
      <c r="B17" s="5" t="s">
        <v>41</v>
      </c>
      <c r="C17" s="6">
        <f>SUM(C18:C19)</f>
        <v>136899</v>
      </c>
      <c r="D17" s="6">
        <f>SUM(D18:D19)</f>
        <v>60000</v>
      </c>
      <c r="E17" s="24">
        <f t="shared" si="0"/>
        <v>-56.172068459229067</v>
      </c>
      <c r="F17" s="6">
        <f>SUM(F18:F19)</f>
        <v>60000</v>
      </c>
      <c r="G17" s="24">
        <f t="shared" si="3"/>
        <v>0</v>
      </c>
      <c r="H17" s="6">
        <f>SUM(H18:H19)</f>
        <v>60000</v>
      </c>
      <c r="I17" s="24">
        <f t="shared" si="1"/>
        <v>0</v>
      </c>
      <c r="J17" s="6">
        <f>SUM(J18:J19)</f>
        <v>60000</v>
      </c>
      <c r="K17" s="24">
        <f t="shared" si="2"/>
        <v>0</v>
      </c>
    </row>
    <row r="18" spans="1:11" ht="16.149999999999999" customHeight="1" thickBot="1" x14ac:dyDescent="0.3">
      <c r="A18" s="4" t="s">
        <v>48</v>
      </c>
      <c r="B18" s="8" t="s">
        <v>298</v>
      </c>
      <c r="C18" s="7">
        <v>101208</v>
      </c>
      <c r="D18" s="24">
        <v>40000</v>
      </c>
      <c r="E18" s="24">
        <f t="shared" si="0"/>
        <v>-60.477432614022611</v>
      </c>
      <c r="F18" s="7">
        <v>40000</v>
      </c>
      <c r="G18" s="24">
        <f t="shared" si="3"/>
        <v>0</v>
      </c>
      <c r="H18" s="7">
        <v>40000</v>
      </c>
      <c r="I18" s="24">
        <f t="shared" si="1"/>
        <v>0</v>
      </c>
      <c r="J18" s="7">
        <v>40000</v>
      </c>
      <c r="K18" s="24">
        <f t="shared" si="2"/>
        <v>0</v>
      </c>
    </row>
    <row r="19" spans="1:11" ht="19.149999999999999" customHeight="1" thickBot="1" x14ac:dyDescent="0.3">
      <c r="A19" s="4" t="s">
        <v>49</v>
      </c>
      <c r="B19" s="8" t="s">
        <v>339</v>
      </c>
      <c r="C19" s="7">
        <v>35691</v>
      </c>
      <c r="D19" s="24">
        <v>20000</v>
      </c>
      <c r="E19" s="24">
        <f t="shared" si="0"/>
        <v>-43.963464178644472</v>
      </c>
      <c r="F19" s="7">
        <v>20000</v>
      </c>
      <c r="G19" s="24">
        <f t="shared" si="3"/>
        <v>0</v>
      </c>
      <c r="H19" s="7">
        <v>20000</v>
      </c>
      <c r="I19" s="24">
        <f t="shared" si="1"/>
        <v>0</v>
      </c>
      <c r="J19" s="7">
        <v>20000</v>
      </c>
      <c r="K19" s="24">
        <f t="shared" si="2"/>
        <v>0</v>
      </c>
    </row>
    <row r="20" spans="1:11" ht="31.15" customHeight="1" thickBot="1" x14ac:dyDescent="0.3">
      <c r="A20" s="13" t="s">
        <v>42</v>
      </c>
      <c r="B20" s="14" t="s">
        <v>43</v>
      </c>
      <c r="C20" s="21">
        <f>SUM(C11-C14)</f>
        <v>129259</v>
      </c>
      <c r="D20" s="2">
        <f>SUM(D11-D14)</f>
        <v>129000</v>
      </c>
      <c r="E20" s="24">
        <f t="shared" si="0"/>
        <v>-0.20037289473073372</v>
      </c>
      <c r="F20" s="21">
        <f>SUM(F11-F14)</f>
        <v>134000</v>
      </c>
      <c r="G20" s="24">
        <f t="shared" si="3"/>
        <v>3.8759689922480618</v>
      </c>
      <c r="H20" s="21">
        <f>SUM(H11-H14)</f>
        <v>129000</v>
      </c>
      <c r="I20" s="24">
        <f t="shared" si="1"/>
        <v>-3.7313432835820919</v>
      </c>
      <c r="J20" s="21">
        <f>SUM(J11-J14)</f>
        <v>141000</v>
      </c>
      <c r="K20" s="24">
        <f t="shared" ref="K20" si="4">SUM(J20/H20*100-100)</f>
        <v>9.3023255813953369</v>
      </c>
    </row>
    <row r="21" spans="1:11" ht="16.5" thickBot="1" x14ac:dyDescent="0.3">
      <c r="A21" s="16" t="s">
        <v>44</v>
      </c>
      <c r="B21" s="19" t="s">
        <v>45</v>
      </c>
      <c r="C21" s="18"/>
      <c r="D21" s="22"/>
      <c r="E21" s="24"/>
      <c r="F21" s="20"/>
      <c r="G21" s="24"/>
      <c r="H21" s="20"/>
      <c r="I21" s="24"/>
      <c r="J21" s="20"/>
      <c r="K21" s="24"/>
    </row>
    <row r="22" spans="1:11" ht="33" customHeight="1" thickBot="1" x14ac:dyDescent="0.3">
      <c r="A22" s="16" t="s">
        <v>46</v>
      </c>
      <c r="B22" s="17" t="s">
        <v>47</v>
      </c>
      <c r="C22" s="2">
        <f>SUM(C20-C21)</f>
        <v>129259</v>
      </c>
      <c r="D22" s="2">
        <f>SUM(D20-D21)</f>
        <v>129000</v>
      </c>
      <c r="E22" s="203">
        <f>SUM(E20-E21)</f>
        <v>-0.20037289473073372</v>
      </c>
      <c r="F22" s="2">
        <f>SUM(F20-F21)</f>
        <v>134000</v>
      </c>
      <c r="G22" s="24">
        <f t="shared" si="3"/>
        <v>3.8759689922480618</v>
      </c>
      <c r="H22" s="2">
        <f>SUM(H20-H21)</f>
        <v>129000</v>
      </c>
      <c r="I22" s="24">
        <f t="shared" si="1"/>
        <v>-3.7313432835820919</v>
      </c>
      <c r="J22" s="2">
        <f>SUM(J20-J21)</f>
        <v>141000</v>
      </c>
      <c r="K22" s="24">
        <f t="shared" ref="K22" si="5">SUM(J22/H22*100-100)</f>
        <v>9.3023255813953369</v>
      </c>
    </row>
    <row r="24" spans="1:11" ht="45.75" customHeight="1" x14ac:dyDescent="0.25">
      <c r="A24" s="12"/>
      <c r="B24" s="136" t="s">
        <v>293</v>
      </c>
    </row>
  </sheetData>
  <mergeCells count="1">
    <mergeCell ref="A7:I7"/>
  </mergeCells>
  <pageMargins left="0" right="0" top="0.19685039370078741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"/>
  <sheetViews>
    <sheetView topLeftCell="A25" zoomScaleNormal="100" workbookViewId="0">
      <selection activeCell="I59" sqref="I59"/>
    </sheetView>
  </sheetViews>
  <sheetFormatPr defaultRowHeight="15" x14ac:dyDescent="0.25"/>
  <cols>
    <col min="1" max="1" width="7.140625" style="11" customWidth="1"/>
    <col min="2" max="2" width="41.7109375" style="11" customWidth="1"/>
    <col min="3" max="3" width="10.28515625" style="11" customWidth="1"/>
    <col min="4" max="4" width="9.85546875" style="11" customWidth="1"/>
    <col min="5" max="5" width="6.42578125" style="11" customWidth="1"/>
    <col min="6" max="6" width="9.5703125" style="11" customWidth="1"/>
    <col min="7" max="7" width="10.28515625" style="11" customWidth="1"/>
    <col min="8" max="8" width="11" style="11" customWidth="1"/>
    <col min="9" max="9" width="7.5703125" style="11" customWidth="1"/>
  </cols>
  <sheetData>
    <row r="1" spans="1:11" ht="4.5" customHeight="1" x14ac:dyDescent="0.25"/>
    <row r="2" spans="1:11" ht="111" customHeight="1" x14ac:dyDescent="0.25">
      <c r="F2" s="210"/>
      <c r="G2" s="210"/>
      <c r="H2" s="210"/>
      <c r="I2" s="210"/>
    </row>
    <row r="3" spans="1:11" ht="2.25" customHeight="1" x14ac:dyDescent="0.25"/>
    <row r="4" spans="1:11" ht="36" customHeight="1" x14ac:dyDescent="0.25">
      <c r="A4" s="204" t="s">
        <v>340</v>
      </c>
      <c r="B4" s="204"/>
      <c r="C4" s="204"/>
      <c r="D4" s="204"/>
      <c r="E4" s="204"/>
      <c r="F4" s="204"/>
      <c r="G4" s="204"/>
      <c r="H4" s="204"/>
      <c r="I4" s="204"/>
    </row>
    <row r="5" spans="1:11" ht="1.5" customHeight="1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11" ht="15.75" thickBot="1" x14ac:dyDescent="0.3">
      <c r="I6" s="63" t="s">
        <v>217</v>
      </c>
    </row>
    <row r="7" spans="1:11" s="67" customFormat="1" ht="63.75" customHeight="1" thickBot="1" x14ac:dyDescent="0.3">
      <c r="A7" s="64" t="s">
        <v>206</v>
      </c>
      <c r="B7" s="65" t="s">
        <v>1</v>
      </c>
      <c r="C7" s="65" t="s">
        <v>313</v>
      </c>
      <c r="D7" s="65" t="s">
        <v>301</v>
      </c>
      <c r="E7" s="65" t="s">
        <v>302</v>
      </c>
      <c r="F7" s="65" t="s">
        <v>306</v>
      </c>
      <c r="G7" s="65" t="s">
        <v>308</v>
      </c>
      <c r="H7" s="65" t="s">
        <v>315</v>
      </c>
      <c r="I7" s="150" t="s">
        <v>330</v>
      </c>
      <c r="J7" s="65" t="s">
        <v>328</v>
      </c>
      <c r="K7" s="66" t="s">
        <v>335</v>
      </c>
    </row>
    <row r="8" spans="1:11" s="86" customFormat="1" ht="18.75" x14ac:dyDescent="0.3">
      <c r="A8" s="82" t="s">
        <v>2</v>
      </c>
      <c r="B8" s="83" t="s">
        <v>79</v>
      </c>
      <c r="C8" s="84">
        <f>C9</f>
        <v>9</v>
      </c>
      <c r="D8" s="84">
        <f t="shared" ref="D8:K8" si="0">D9</f>
        <v>0</v>
      </c>
      <c r="E8" s="84"/>
      <c r="G8" s="84">
        <f t="shared" si="0"/>
        <v>0</v>
      </c>
      <c r="H8" s="84"/>
      <c r="I8" s="153">
        <f t="shared" si="0"/>
        <v>0</v>
      </c>
      <c r="J8" s="84"/>
      <c r="K8" s="85">
        <f t="shared" si="0"/>
        <v>0</v>
      </c>
    </row>
    <row r="9" spans="1:11" s="88" customFormat="1" ht="15.75" x14ac:dyDescent="0.25">
      <c r="A9" s="79" t="s">
        <v>4</v>
      </c>
      <c r="B9" s="81" t="s">
        <v>218</v>
      </c>
      <c r="C9" s="78">
        <v>9</v>
      </c>
      <c r="D9" s="78"/>
      <c r="E9" s="160"/>
      <c r="F9"/>
      <c r="G9" s="78"/>
      <c r="H9" s="78"/>
      <c r="I9" s="161"/>
      <c r="J9" s="78"/>
      <c r="K9" s="162"/>
    </row>
    <row r="10" spans="1:11" s="86" customFormat="1" ht="19.5" thickBot="1" x14ac:dyDescent="0.35">
      <c r="A10" s="163" t="s">
        <v>17</v>
      </c>
      <c r="B10" s="164" t="s">
        <v>219</v>
      </c>
      <c r="C10" s="165">
        <v>394</v>
      </c>
      <c r="D10" s="165">
        <v>900</v>
      </c>
      <c r="E10" s="50">
        <f>SUM(D10/C10*100-100)</f>
        <v>128.42639593908629</v>
      </c>
      <c r="F10" s="165">
        <v>930</v>
      </c>
      <c r="G10" s="50">
        <f>SUM(F10/D10*100-100)</f>
        <v>3.3333333333333428</v>
      </c>
      <c r="H10" s="165">
        <v>475</v>
      </c>
      <c r="I10" s="166">
        <v>48</v>
      </c>
      <c r="J10" s="165">
        <v>830</v>
      </c>
      <c r="K10" s="167"/>
    </row>
    <row r="11" spans="1:11" s="88" customFormat="1" ht="16.5" thickBot="1" x14ac:dyDescent="0.3">
      <c r="A11" s="168" t="s">
        <v>19</v>
      </c>
      <c r="B11" s="104" t="s">
        <v>84</v>
      </c>
      <c r="C11" s="169">
        <v>107</v>
      </c>
      <c r="D11" s="170">
        <v>140</v>
      </c>
      <c r="E11" s="50">
        <f>SUM(D11/C11*100-100)</f>
        <v>30.841121495327087</v>
      </c>
      <c r="F11" s="170">
        <v>140</v>
      </c>
      <c r="G11" s="50">
        <f>SUM(F11/D11*100-100)</f>
        <v>0</v>
      </c>
      <c r="H11" s="170">
        <v>130</v>
      </c>
      <c r="I11" s="171">
        <v>-7</v>
      </c>
      <c r="J11" s="170">
        <v>30</v>
      </c>
      <c r="K11" s="172">
        <v>-592</v>
      </c>
    </row>
    <row r="12" spans="1:11" s="92" customFormat="1" ht="23.25" customHeight="1" thickBot="1" x14ac:dyDescent="0.3">
      <c r="A12" s="79" t="s">
        <v>20</v>
      </c>
      <c r="B12" s="78" t="s">
        <v>346</v>
      </c>
      <c r="C12" s="77">
        <v>16</v>
      </c>
      <c r="D12" s="77">
        <v>40</v>
      </c>
      <c r="E12" s="50">
        <f>SUM(D12/C12*100-100)</f>
        <v>150</v>
      </c>
      <c r="F12" s="77"/>
      <c r="G12" s="50"/>
      <c r="H12" s="77"/>
      <c r="I12" s="174"/>
      <c r="J12" s="77"/>
      <c r="K12" s="175"/>
    </row>
    <row r="13" spans="1:11" s="92" customFormat="1" ht="21.75" customHeight="1" x14ac:dyDescent="0.25">
      <c r="A13" s="176" t="s">
        <v>21</v>
      </c>
      <c r="B13" s="78" t="s">
        <v>364</v>
      </c>
      <c r="C13" s="77"/>
      <c r="D13" s="77"/>
      <c r="E13" s="173"/>
      <c r="F13" s="77"/>
      <c r="G13" s="173"/>
      <c r="H13" s="77">
        <v>50</v>
      </c>
      <c r="I13" s="174"/>
      <c r="J13" s="77"/>
      <c r="K13" s="175"/>
    </row>
    <row r="14" spans="1:11" s="92" customFormat="1" ht="19.5" customHeight="1" x14ac:dyDescent="0.25">
      <c r="A14" s="79" t="s">
        <v>220</v>
      </c>
      <c r="B14" s="177" t="s">
        <v>365</v>
      </c>
      <c r="C14" s="77"/>
      <c r="D14" s="77"/>
      <c r="E14" s="173"/>
      <c r="F14" s="77"/>
      <c r="G14" s="173"/>
      <c r="H14" s="77">
        <v>80</v>
      </c>
      <c r="I14" s="174"/>
      <c r="J14" s="77"/>
      <c r="K14" s="175"/>
    </row>
    <row r="15" spans="1:11" s="92" customFormat="1" ht="12.75" customHeight="1" thickBot="1" x14ac:dyDescent="0.3">
      <c r="A15" s="79" t="s">
        <v>221</v>
      </c>
      <c r="B15" s="177" t="s">
        <v>291</v>
      </c>
      <c r="C15" s="77"/>
      <c r="D15" s="77"/>
      <c r="E15" s="173"/>
      <c r="F15" s="77">
        <v>20</v>
      </c>
      <c r="G15" s="50"/>
      <c r="H15" s="77"/>
      <c r="I15" s="174"/>
      <c r="J15" s="77"/>
      <c r="K15" s="175"/>
    </row>
    <row r="16" spans="1:11" s="92" customFormat="1" ht="12.75" customHeight="1" x14ac:dyDescent="0.25">
      <c r="A16" s="79" t="s">
        <v>222</v>
      </c>
      <c r="B16" s="177" t="s">
        <v>348</v>
      </c>
      <c r="C16" s="77">
        <v>45</v>
      </c>
      <c r="D16" s="77"/>
      <c r="E16" s="173"/>
      <c r="F16" s="77"/>
      <c r="G16" s="173"/>
      <c r="H16" s="77"/>
      <c r="I16" s="174"/>
      <c r="J16" s="77">
        <v>30</v>
      </c>
      <c r="K16" s="175"/>
    </row>
    <row r="17" spans="1:11" s="92" customFormat="1" ht="12.75" customHeight="1" thickBot="1" x14ac:dyDescent="0.3">
      <c r="A17" s="79" t="s">
        <v>223</v>
      </c>
      <c r="B17" s="177" t="s">
        <v>356</v>
      </c>
      <c r="C17" s="77">
        <v>46</v>
      </c>
      <c r="D17" s="77">
        <v>100</v>
      </c>
      <c r="E17" s="50">
        <f>SUM(D17/C17*100-100)</f>
        <v>117.39130434782606</v>
      </c>
      <c r="F17" s="77">
        <v>120</v>
      </c>
      <c r="G17" s="50">
        <f>SUM(F17/D17*100-100)</f>
        <v>20</v>
      </c>
      <c r="H17" s="77"/>
      <c r="I17" s="174"/>
      <c r="J17" s="77"/>
      <c r="K17" s="175"/>
    </row>
    <row r="18" spans="1:11" s="88" customFormat="1" ht="16.5" thickBot="1" x14ac:dyDescent="0.3">
      <c r="A18" s="168" t="s">
        <v>22</v>
      </c>
      <c r="B18" s="104" t="s">
        <v>225</v>
      </c>
      <c r="C18" s="170">
        <v>263</v>
      </c>
      <c r="D18" s="170">
        <v>600</v>
      </c>
      <c r="E18" s="50">
        <f>SUM(D18/C18*100-100)</f>
        <v>128.13688212927755</v>
      </c>
      <c r="F18" s="170">
        <v>615</v>
      </c>
      <c r="G18" s="50">
        <f>SUM(F18/D18*100-100)</f>
        <v>2.4999999999999858</v>
      </c>
      <c r="H18" s="170">
        <v>175</v>
      </c>
      <c r="I18" s="178">
        <v>-251</v>
      </c>
      <c r="J18" s="170">
        <v>800</v>
      </c>
      <c r="K18" s="179"/>
    </row>
    <row r="19" spans="1:11" s="92" customFormat="1" ht="28.5" customHeight="1" x14ac:dyDescent="0.25">
      <c r="A19" s="79" t="s">
        <v>103</v>
      </c>
      <c r="B19" s="180" t="s">
        <v>226</v>
      </c>
      <c r="C19" s="77"/>
      <c r="D19" s="77"/>
      <c r="E19" s="173"/>
      <c r="F19" s="77"/>
      <c r="G19" s="77"/>
      <c r="H19" s="77"/>
      <c r="I19" s="174"/>
      <c r="J19" s="77"/>
      <c r="K19" s="175"/>
    </row>
    <row r="20" spans="1:11" s="92" customFormat="1" ht="1.5" customHeight="1" x14ac:dyDescent="0.25">
      <c r="A20" s="79" t="s">
        <v>105</v>
      </c>
      <c r="B20" s="78" t="s">
        <v>227</v>
      </c>
      <c r="C20" s="77"/>
      <c r="D20" s="77"/>
      <c r="E20" s="173"/>
      <c r="F20" s="77"/>
      <c r="G20" s="77"/>
      <c r="H20" s="77"/>
      <c r="I20" s="174"/>
      <c r="J20" s="77"/>
      <c r="K20" s="175"/>
    </row>
    <row r="21" spans="1:11" s="92" customFormat="1" x14ac:dyDescent="0.25">
      <c r="A21" s="79" t="s">
        <v>105</v>
      </c>
      <c r="B21" s="78" t="s">
        <v>312</v>
      </c>
      <c r="C21" s="77"/>
      <c r="D21" s="77"/>
      <c r="E21" s="173"/>
      <c r="F21" s="77"/>
      <c r="G21" s="77"/>
      <c r="H21" s="77"/>
      <c r="I21" s="174"/>
      <c r="J21" s="77">
        <v>200</v>
      </c>
      <c r="K21" s="175"/>
    </row>
    <row r="22" spans="1:11" s="92" customFormat="1" x14ac:dyDescent="0.25">
      <c r="A22" s="79" t="s">
        <v>228</v>
      </c>
      <c r="B22" s="78" t="s">
        <v>366</v>
      </c>
      <c r="C22" s="77"/>
      <c r="D22" s="77"/>
      <c r="E22" s="173"/>
      <c r="F22" s="77"/>
      <c r="G22" s="77"/>
      <c r="H22" s="77">
        <v>15</v>
      </c>
      <c r="I22" s="174"/>
      <c r="J22" s="77"/>
      <c r="K22" s="175"/>
    </row>
    <row r="23" spans="1:11" s="92" customFormat="1" x14ac:dyDescent="0.25">
      <c r="A23" s="79" t="s">
        <v>229</v>
      </c>
      <c r="B23" s="78" t="s">
        <v>367</v>
      </c>
      <c r="C23" s="77"/>
      <c r="D23" s="77"/>
      <c r="E23" s="173"/>
      <c r="F23" s="77"/>
      <c r="G23" s="77"/>
      <c r="H23" s="77"/>
      <c r="I23" s="174"/>
      <c r="J23" s="77">
        <v>600</v>
      </c>
      <c r="K23" s="175"/>
    </row>
    <row r="24" spans="1:11" s="92" customFormat="1" ht="26.25" customHeight="1" x14ac:dyDescent="0.25">
      <c r="A24" s="79" t="s">
        <v>230</v>
      </c>
      <c r="B24" s="180" t="s">
        <v>350</v>
      </c>
      <c r="C24" s="77">
        <v>153</v>
      </c>
      <c r="D24" s="77"/>
      <c r="E24" s="173"/>
      <c r="F24" s="77"/>
      <c r="G24" s="77"/>
      <c r="H24" s="77"/>
      <c r="I24" s="174"/>
      <c r="J24" s="77"/>
      <c r="K24" s="175"/>
    </row>
    <row r="25" spans="1:11" s="92" customFormat="1" x14ac:dyDescent="0.25">
      <c r="A25" s="79" t="s">
        <v>231</v>
      </c>
      <c r="B25" s="78" t="s">
        <v>352</v>
      </c>
      <c r="C25" s="77">
        <v>6</v>
      </c>
      <c r="D25" s="77"/>
      <c r="E25" s="173"/>
      <c r="F25" s="77"/>
      <c r="G25" s="77"/>
      <c r="H25" s="77"/>
      <c r="I25" s="174"/>
      <c r="J25" s="77"/>
      <c r="K25" s="175"/>
    </row>
    <row r="26" spans="1:11" s="92" customFormat="1" ht="15.75" thickBot="1" x14ac:dyDescent="0.3">
      <c r="A26" s="79" t="s">
        <v>232</v>
      </c>
      <c r="B26" s="78" t="s">
        <v>311</v>
      </c>
      <c r="C26" s="77"/>
      <c r="D26" s="77">
        <v>600</v>
      </c>
      <c r="E26" s="173"/>
      <c r="F26" s="77">
        <v>600</v>
      </c>
      <c r="G26" s="50">
        <f>SUM(F26/D26*100-100)</f>
        <v>0</v>
      </c>
      <c r="H26" s="77"/>
      <c r="I26" s="174"/>
      <c r="J26" s="77"/>
      <c r="K26" s="175"/>
    </row>
    <row r="27" spans="1:11" s="92" customFormat="1" x14ac:dyDescent="0.25">
      <c r="A27" s="79" t="s">
        <v>233</v>
      </c>
      <c r="B27" s="78" t="s">
        <v>363</v>
      </c>
      <c r="C27" s="77"/>
      <c r="D27" s="77"/>
      <c r="E27" s="173"/>
      <c r="F27" s="77">
        <v>15</v>
      </c>
      <c r="G27" s="77"/>
      <c r="H27" s="77"/>
      <c r="I27" s="174"/>
      <c r="J27" s="77"/>
      <c r="K27" s="175"/>
    </row>
    <row r="28" spans="1:11" s="92" customFormat="1" ht="30" x14ac:dyDescent="0.25">
      <c r="A28" s="79" t="s">
        <v>235</v>
      </c>
      <c r="B28" s="180" t="s">
        <v>355</v>
      </c>
      <c r="C28" s="77">
        <v>63</v>
      </c>
      <c r="D28" s="77"/>
      <c r="E28" s="173"/>
      <c r="F28" s="77"/>
      <c r="G28" s="77"/>
      <c r="H28" s="77">
        <v>100</v>
      </c>
      <c r="I28" s="174"/>
      <c r="J28" s="77"/>
      <c r="K28" s="175"/>
    </row>
    <row r="29" spans="1:11" s="92" customFormat="1" x14ac:dyDescent="0.25">
      <c r="A29" s="79" t="s">
        <v>368</v>
      </c>
      <c r="B29" s="180" t="s">
        <v>362</v>
      </c>
      <c r="C29" s="77"/>
      <c r="D29" s="77"/>
      <c r="E29" s="173"/>
      <c r="F29" s="77"/>
      <c r="G29" s="77"/>
      <c r="H29" s="77">
        <v>60</v>
      </c>
      <c r="I29" s="174"/>
      <c r="J29" s="77"/>
      <c r="K29" s="175"/>
    </row>
    <row r="30" spans="1:11" s="92" customFormat="1" ht="24.75" customHeight="1" x14ac:dyDescent="0.25">
      <c r="A30" s="79" t="s">
        <v>369</v>
      </c>
      <c r="B30" s="180" t="s">
        <v>353</v>
      </c>
      <c r="C30" s="77">
        <v>27</v>
      </c>
      <c r="D30" s="77"/>
      <c r="E30" s="173"/>
      <c r="F30" s="77"/>
      <c r="G30" s="77"/>
      <c r="H30" s="77"/>
      <c r="I30" s="174"/>
      <c r="J30" s="77"/>
      <c r="K30" s="175"/>
    </row>
    <row r="31" spans="1:11" s="92" customFormat="1" ht="30" hidden="1" x14ac:dyDescent="0.25">
      <c r="A31" s="79" t="s">
        <v>232</v>
      </c>
      <c r="B31" s="180" t="s">
        <v>234</v>
      </c>
      <c r="C31" s="77"/>
      <c r="D31" s="77"/>
      <c r="E31" s="173"/>
      <c r="F31" s="77"/>
      <c r="G31" s="77"/>
      <c r="H31" s="77"/>
      <c r="I31" s="174"/>
      <c r="J31" s="77"/>
      <c r="K31" s="175"/>
    </row>
    <row r="32" spans="1:11" s="92" customFormat="1" x14ac:dyDescent="0.25">
      <c r="A32" s="79" t="s">
        <v>370</v>
      </c>
      <c r="B32" s="177" t="s">
        <v>347</v>
      </c>
      <c r="C32" s="77">
        <v>12</v>
      </c>
      <c r="D32" s="77"/>
      <c r="E32" s="173"/>
      <c r="F32" s="77"/>
      <c r="G32" s="77"/>
      <c r="H32" s="77"/>
      <c r="I32" s="174"/>
      <c r="J32" s="77"/>
      <c r="K32" s="175"/>
    </row>
    <row r="33" spans="1:11" s="92" customFormat="1" x14ac:dyDescent="0.25">
      <c r="A33" s="79" t="s">
        <v>371</v>
      </c>
      <c r="B33" s="78" t="s">
        <v>310</v>
      </c>
      <c r="C33" s="77"/>
      <c r="D33" s="77"/>
      <c r="E33" s="173"/>
      <c r="F33" s="77"/>
      <c r="G33" s="77"/>
      <c r="H33" s="77"/>
      <c r="I33" s="174"/>
      <c r="J33" s="77"/>
      <c r="K33" s="175"/>
    </row>
    <row r="34" spans="1:11" s="92" customFormat="1" ht="27" hidden="1" customHeight="1" x14ac:dyDescent="0.25">
      <c r="A34" s="79" t="s">
        <v>235</v>
      </c>
      <c r="B34" s="78" t="s">
        <v>236</v>
      </c>
      <c r="C34" s="77"/>
      <c r="D34" s="77"/>
      <c r="E34" s="173"/>
      <c r="F34" s="77"/>
      <c r="G34" s="77"/>
      <c r="H34" s="77"/>
      <c r="I34" s="174"/>
      <c r="J34" s="77"/>
      <c r="K34" s="175"/>
    </row>
    <row r="35" spans="1:11" s="92" customFormat="1" x14ac:dyDescent="0.25">
      <c r="A35" s="181" t="s">
        <v>372</v>
      </c>
      <c r="B35" s="78" t="s">
        <v>357</v>
      </c>
      <c r="C35" s="77">
        <v>2</v>
      </c>
      <c r="D35" s="77"/>
      <c r="E35" s="173"/>
      <c r="F35" s="77"/>
      <c r="G35" s="77"/>
      <c r="H35" s="77"/>
      <c r="I35" s="174"/>
      <c r="J35" s="77"/>
      <c r="K35" s="175"/>
    </row>
    <row r="36" spans="1:11" s="92" customFormat="1" ht="24.75" customHeight="1" x14ac:dyDescent="0.25">
      <c r="A36" s="79" t="s">
        <v>373</v>
      </c>
      <c r="B36" s="180" t="s">
        <v>349</v>
      </c>
      <c r="C36" s="77"/>
      <c r="D36" s="77"/>
      <c r="E36" s="173"/>
      <c r="F36" s="77"/>
      <c r="G36" s="77"/>
      <c r="H36" s="77"/>
      <c r="I36" s="174"/>
      <c r="J36" s="77"/>
      <c r="K36" s="175"/>
    </row>
    <row r="37" spans="1:11" s="88" customFormat="1" ht="15.75" x14ac:dyDescent="0.25">
      <c r="A37" s="79" t="s">
        <v>23</v>
      </c>
      <c r="B37" s="104" t="s">
        <v>88</v>
      </c>
      <c r="C37" s="170"/>
      <c r="D37" s="170"/>
      <c r="E37" s="165"/>
      <c r="F37" s="170">
        <v>20</v>
      </c>
      <c r="G37" s="170"/>
      <c r="H37" s="170">
        <v>20</v>
      </c>
      <c r="I37" s="178"/>
      <c r="J37" s="170"/>
      <c r="K37" s="179">
        <f>K39</f>
        <v>0</v>
      </c>
    </row>
    <row r="38" spans="1:11" s="88" customFormat="1" ht="15.75" x14ac:dyDescent="0.25">
      <c r="A38" s="79" t="s">
        <v>108</v>
      </c>
      <c r="B38" s="81" t="s">
        <v>361</v>
      </c>
      <c r="C38" s="77"/>
      <c r="D38" s="77"/>
      <c r="E38" s="173"/>
      <c r="F38" s="77">
        <v>20</v>
      </c>
      <c r="G38" s="77"/>
      <c r="H38" s="77">
        <v>20</v>
      </c>
      <c r="I38" s="174"/>
      <c r="J38" s="77"/>
      <c r="K38" s="175"/>
    </row>
    <row r="39" spans="1:11" s="92" customFormat="1" x14ac:dyDescent="0.25">
      <c r="A39" s="79" t="s">
        <v>108</v>
      </c>
      <c r="B39" s="78" t="s">
        <v>237</v>
      </c>
      <c r="C39" s="77"/>
      <c r="D39" s="77"/>
      <c r="E39" s="173"/>
      <c r="F39" s="77"/>
      <c r="G39" s="77"/>
      <c r="H39" s="77"/>
      <c r="I39" s="174"/>
      <c r="J39" s="77"/>
      <c r="K39" s="175"/>
    </row>
    <row r="40" spans="1:11" s="88" customFormat="1" ht="16.5" thickBot="1" x14ac:dyDescent="0.3">
      <c r="A40" s="79" t="s">
        <v>24</v>
      </c>
      <c r="B40" s="104" t="s">
        <v>90</v>
      </c>
      <c r="C40" s="170">
        <v>17</v>
      </c>
      <c r="D40" s="170">
        <v>15</v>
      </c>
      <c r="E40" s="50">
        <f>SUM(D40/C40*100-100)</f>
        <v>-11.764705882352942</v>
      </c>
      <c r="F40" s="170">
        <v>155</v>
      </c>
      <c r="G40" s="50">
        <f>SUM(F40/D40*100-100)</f>
        <v>933.33333333333348</v>
      </c>
      <c r="H40" s="170">
        <v>150</v>
      </c>
      <c r="I40" s="178">
        <v>-3</v>
      </c>
      <c r="J40" s="170"/>
      <c r="K40" s="179"/>
    </row>
    <row r="41" spans="1:11" s="88" customFormat="1" ht="15.75" x14ac:dyDescent="0.25">
      <c r="A41" s="79" t="s">
        <v>238</v>
      </c>
      <c r="B41" s="78" t="s">
        <v>360</v>
      </c>
      <c r="C41" s="77"/>
      <c r="D41" s="77"/>
      <c r="E41" s="173"/>
      <c r="F41" s="77">
        <v>150</v>
      </c>
      <c r="G41" s="77"/>
      <c r="H41" s="77">
        <v>150</v>
      </c>
      <c r="I41" s="174"/>
      <c r="J41" s="77"/>
      <c r="K41" s="175"/>
    </row>
    <row r="42" spans="1:11" s="92" customFormat="1" ht="15.75" thickBot="1" x14ac:dyDescent="0.3">
      <c r="A42" s="79" t="s">
        <v>239</v>
      </c>
      <c r="B42" s="78" t="s">
        <v>351</v>
      </c>
      <c r="C42" s="77">
        <v>17</v>
      </c>
      <c r="D42" s="77">
        <v>15</v>
      </c>
      <c r="E42" s="50">
        <f>SUM(D42/C42*100-100)</f>
        <v>-11.764705882352942</v>
      </c>
      <c r="F42" s="77">
        <v>5</v>
      </c>
      <c r="G42" s="50">
        <f>SUM(F42/D42*100-100)</f>
        <v>-66.666666666666671</v>
      </c>
      <c r="H42" s="77"/>
      <c r="I42" s="174"/>
      <c r="J42" s="77"/>
      <c r="K42" s="175"/>
    </row>
    <row r="43" spans="1:11" s="92" customFormat="1" ht="0.75" customHeight="1" x14ac:dyDescent="0.25">
      <c r="A43" s="79" t="s">
        <v>239</v>
      </c>
      <c r="B43" s="81" t="s">
        <v>240</v>
      </c>
      <c r="C43" s="77"/>
      <c r="D43" s="77"/>
      <c r="E43" s="173"/>
      <c r="F43" s="77"/>
      <c r="G43" s="77"/>
      <c r="H43" s="77"/>
      <c r="I43" s="174"/>
      <c r="J43" s="77"/>
      <c r="K43" s="175"/>
    </row>
    <row r="44" spans="1:11" s="88" customFormat="1" ht="15.75" x14ac:dyDescent="0.25">
      <c r="A44" s="168" t="s">
        <v>25</v>
      </c>
      <c r="B44" s="104" t="s">
        <v>149</v>
      </c>
      <c r="C44" s="170">
        <v>7</v>
      </c>
      <c r="D44" s="170">
        <v>145</v>
      </c>
      <c r="E44" s="165"/>
      <c r="F44" s="170"/>
      <c r="G44" s="170"/>
      <c r="H44" s="170"/>
      <c r="I44" s="178"/>
      <c r="J44" s="170"/>
      <c r="K44" s="179">
        <f>SUM(K47:K48)</f>
        <v>0</v>
      </c>
    </row>
    <row r="45" spans="1:11" s="88" customFormat="1" ht="15.75" x14ac:dyDescent="0.25">
      <c r="A45" s="79" t="s">
        <v>241</v>
      </c>
      <c r="B45" s="81" t="s">
        <v>358</v>
      </c>
      <c r="C45" s="77"/>
      <c r="D45" s="77">
        <v>130</v>
      </c>
      <c r="E45" s="173"/>
      <c r="F45" s="77"/>
      <c r="G45" s="77"/>
      <c r="H45" s="77"/>
      <c r="I45" s="174"/>
      <c r="J45" s="77"/>
      <c r="K45" s="175"/>
    </row>
    <row r="46" spans="1:11" s="88" customFormat="1" ht="15.75" x14ac:dyDescent="0.25">
      <c r="A46" s="79" t="s">
        <v>243</v>
      </c>
      <c r="B46" s="81" t="s">
        <v>359</v>
      </c>
      <c r="C46" s="77"/>
      <c r="D46" s="77">
        <v>15</v>
      </c>
      <c r="E46" s="173"/>
      <c r="F46" s="77"/>
      <c r="G46" s="77"/>
      <c r="H46" s="77"/>
      <c r="I46" s="174"/>
      <c r="J46" s="77"/>
      <c r="K46" s="175"/>
    </row>
    <row r="47" spans="1:11" s="92" customFormat="1" x14ac:dyDescent="0.25">
      <c r="A47" s="79" t="s">
        <v>374</v>
      </c>
      <c r="B47" s="78" t="s">
        <v>354</v>
      </c>
      <c r="C47" s="77">
        <v>7</v>
      </c>
      <c r="D47" s="77"/>
      <c r="E47" s="173"/>
      <c r="F47" s="77"/>
      <c r="G47" s="77"/>
      <c r="H47" s="77"/>
      <c r="I47" s="174"/>
      <c r="J47" s="77"/>
      <c r="K47" s="175"/>
    </row>
    <row r="48" spans="1:11" s="92" customFormat="1" x14ac:dyDescent="0.25">
      <c r="A48" s="79" t="s">
        <v>375</v>
      </c>
      <c r="B48" s="78" t="s">
        <v>244</v>
      </c>
      <c r="C48" s="77"/>
      <c r="D48" s="77"/>
      <c r="E48" s="173"/>
      <c r="F48" s="77"/>
      <c r="G48" s="77"/>
      <c r="H48" s="77"/>
      <c r="I48" s="174"/>
      <c r="J48" s="77"/>
      <c r="K48" s="175"/>
    </row>
    <row r="49" spans="1:11" s="86" customFormat="1" ht="19.5" thickBot="1" x14ac:dyDescent="0.35">
      <c r="A49" s="163" t="s">
        <v>27</v>
      </c>
      <c r="B49" s="182" t="s">
        <v>245</v>
      </c>
      <c r="C49" s="165">
        <v>403</v>
      </c>
      <c r="D49" s="165">
        <v>900</v>
      </c>
      <c r="E49" s="165"/>
      <c r="F49" s="165">
        <v>930</v>
      </c>
      <c r="G49" s="50">
        <f>SUM(F49/D49*100-100)</f>
        <v>3.3333333333333428</v>
      </c>
      <c r="H49" s="165">
        <v>475</v>
      </c>
      <c r="I49" s="171">
        <v>-49</v>
      </c>
      <c r="J49" s="165">
        <v>830</v>
      </c>
      <c r="K49" s="172">
        <v>-75</v>
      </c>
    </row>
    <row r="50" spans="1:11" s="86" customFormat="1" ht="18.75" x14ac:dyDescent="0.3">
      <c r="A50" s="163" t="s">
        <v>29</v>
      </c>
      <c r="B50" s="182" t="s">
        <v>246</v>
      </c>
      <c r="C50" s="173">
        <v>403</v>
      </c>
      <c r="D50" s="173"/>
      <c r="E50" s="173"/>
      <c r="F50" s="173"/>
      <c r="G50" s="77"/>
      <c r="H50" s="173"/>
      <c r="I50" s="183"/>
      <c r="J50" s="173"/>
      <c r="K50" s="184"/>
    </row>
    <row r="51" spans="1:11" s="88" customFormat="1" ht="16.5" thickBot="1" x14ac:dyDescent="0.3">
      <c r="A51" s="75" t="s">
        <v>55</v>
      </c>
      <c r="B51" s="81" t="s">
        <v>247</v>
      </c>
      <c r="C51" s="185">
        <v>303</v>
      </c>
      <c r="D51" s="185">
        <v>423</v>
      </c>
      <c r="E51" s="173">
        <v>40</v>
      </c>
      <c r="F51" s="185">
        <v>521</v>
      </c>
      <c r="G51" s="50">
        <f>SUM(F51/D51*100-100)</f>
        <v>23.167848699763582</v>
      </c>
      <c r="H51" s="185">
        <v>345</v>
      </c>
      <c r="I51" s="186">
        <v>-23</v>
      </c>
      <c r="J51" s="185">
        <v>310</v>
      </c>
      <c r="K51" s="187">
        <v>-10</v>
      </c>
    </row>
    <row r="52" spans="1:11" x14ac:dyDescent="0.25">
      <c r="A52" s="79" t="s">
        <v>114</v>
      </c>
      <c r="B52" s="81" t="s">
        <v>248</v>
      </c>
      <c r="C52" s="77">
        <v>303</v>
      </c>
      <c r="D52" s="77"/>
      <c r="E52" s="173"/>
      <c r="F52" s="77"/>
      <c r="G52" s="77"/>
      <c r="H52" s="77"/>
      <c r="I52" s="174"/>
      <c r="J52" s="77"/>
      <c r="K52" s="175"/>
    </row>
    <row r="53" spans="1:11" x14ac:dyDescent="0.25">
      <c r="A53" s="79" t="s">
        <v>150</v>
      </c>
      <c r="B53" s="81" t="s">
        <v>249</v>
      </c>
      <c r="C53" s="77"/>
      <c r="D53" s="77"/>
      <c r="E53" s="173"/>
      <c r="F53" s="77"/>
      <c r="G53" s="77"/>
      <c r="H53" s="77"/>
      <c r="I53" s="174"/>
      <c r="J53" s="77"/>
      <c r="K53" s="175"/>
    </row>
    <row r="54" spans="1:11" s="88" customFormat="1" ht="15.75" x14ac:dyDescent="0.25">
      <c r="A54" s="75" t="s">
        <v>77</v>
      </c>
      <c r="B54" s="81" t="s">
        <v>250</v>
      </c>
      <c r="C54" s="185"/>
      <c r="D54" s="185">
        <v>300</v>
      </c>
      <c r="E54" s="173"/>
      <c r="F54" s="185"/>
      <c r="G54" s="77"/>
      <c r="H54" s="185"/>
      <c r="I54" s="186"/>
      <c r="J54" s="185">
        <v>300</v>
      </c>
      <c r="K54" s="187"/>
    </row>
    <row r="55" spans="1:11" x14ac:dyDescent="0.25">
      <c r="A55" s="79" t="s">
        <v>251</v>
      </c>
      <c r="B55" s="81" t="s">
        <v>252</v>
      </c>
      <c r="C55" s="77"/>
      <c r="D55" s="77"/>
      <c r="E55" s="173"/>
      <c r="F55" s="77"/>
      <c r="G55" s="77"/>
      <c r="H55" s="77"/>
      <c r="I55" s="174"/>
      <c r="J55" s="77"/>
      <c r="K55" s="175"/>
    </row>
    <row r="56" spans="1:11" s="88" customFormat="1" ht="16.5" thickBot="1" x14ac:dyDescent="0.3">
      <c r="A56" s="75" t="s">
        <v>117</v>
      </c>
      <c r="B56" s="104" t="s">
        <v>253</v>
      </c>
      <c r="C56" s="185">
        <v>100</v>
      </c>
      <c r="D56" s="185">
        <v>100</v>
      </c>
      <c r="E56" s="173">
        <v>0</v>
      </c>
      <c r="F56" s="185">
        <v>100</v>
      </c>
      <c r="G56" s="50">
        <f>SUM(F56/D56*100-100)</f>
        <v>0</v>
      </c>
      <c r="H56" s="185">
        <v>100</v>
      </c>
      <c r="I56" s="186">
        <v>0</v>
      </c>
      <c r="J56" s="185">
        <v>100</v>
      </c>
      <c r="K56" s="187">
        <v>0</v>
      </c>
    </row>
    <row r="57" spans="1:11" s="88" customFormat="1" ht="16.5" thickBot="1" x14ac:dyDescent="0.3">
      <c r="A57" s="75" t="s">
        <v>123</v>
      </c>
      <c r="B57" s="81" t="s">
        <v>254</v>
      </c>
      <c r="C57" s="185">
        <v>0</v>
      </c>
      <c r="D57" s="185">
        <v>77</v>
      </c>
      <c r="E57" s="173"/>
      <c r="F57" s="185">
        <v>309</v>
      </c>
      <c r="G57" s="50">
        <f>SUM(F57/D57*100-100)</f>
        <v>301.2987012987013</v>
      </c>
      <c r="H57" s="185">
        <v>30</v>
      </c>
      <c r="I57" s="186">
        <v>-90</v>
      </c>
      <c r="J57" s="185">
        <v>120</v>
      </c>
      <c r="K57" s="187">
        <v>33</v>
      </c>
    </row>
    <row r="58" spans="1:11" s="88" customFormat="1" ht="16.5" thickBot="1" x14ac:dyDescent="0.3">
      <c r="A58" s="188" t="s">
        <v>255</v>
      </c>
      <c r="B58" s="189" t="s">
        <v>256</v>
      </c>
      <c r="C58" s="190"/>
      <c r="D58" s="190"/>
      <c r="E58" s="190"/>
      <c r="F58" s="190"/>
      <c r="G58" s="190"/>
      <c r="H58" s="190"/>
      <c r="I58" s="191"/>
      <c r="J58" s="190"/>
      <c r="K58" s="192"/>
    </row>
    <row r="60" spans="1:11" ht="52.5" customHeight="1" x14ac:dyDescent="0.25">
      <c r="A60" s="133"/>
      <c r="B60" s="11" t="s">
        <v>293</v>
      </c>
    </row>
  </sheetData>
  <mergeCells count="2">
    <mergeCell ref="F2:I2"/>
    <mergeCell ref="A4:I4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5"/>
  <sheetViews>
    <sheetView topLeftCell="A43" workbookViewId="0">
      <selection activeCell="E4" sqref="E4"/>
    </sheetView>
  </sheetViews>
  <sheetFormatPr defaultColWidth="8.85546875" defaultRowHeight="15" x14ac:dyDescent="0.25"/>
  <cols>
    <col min="1" max="1" width="6.28515625" customWidth="1"/>
    <col min="2" max="2" width="21.85546875" customWidth="1"/>
    <col min="3" max="4" width="9.7109375" customWidth="1"/>
    <col min="5" max="5" width="8.28515625" customWidth="1"/>
    <col min="6" max="6" width="11.140625" customWidth="1"/>
    <col min="7" max="7" width="8.42578125" customWidth="1"/>
    <col min="8" max="8" width="11.140625" customWidth="1"/>
    <col min="9" max="9" width="6.42578125" customWidth="1"/>
  </cols>
  <sheetData>
    <row r="1" spans="1:11" ht="73.5" customHeight="1" x14ac:dyDescent="0.25">
      <c r="F1" s="207"/>
      <c r="G1" s="207"/>
      <c r="H1" s="207"/>
      <c r="I1" s="207"/>
    </row>
    <row r="2" spans="1:11" ht="35.25" customHeight="1" thickBot="1" x14ac:dyDescent="0.3">
      <c r="A2" s="211" t="s">
        <v>341</v>
      </c>
      <c r="B2" s="211"/>
      <c r="C2" s="211"/>
      <c r="D2" s="211"/>
      <c r="E2" s="211"/>
      <c r="F2" s="211"/>
      <c r="G2" s="211"/>
      <c r="H2" s="211"/>
      <c r="I2" s="211"/>
    </row>
    <row r="3" spans="1:11" ht="62.25" customHeight="1" thickBot="1" x14ac:dyDescent="0.3">
      <c r="A3" s="30" t="s">
        <v>0</v>
      </c>
      <c r="B3" s="31" t="s">
        <v>1</v>
      </c>
      <c r="C3" s="31" t="s">
        <v>313</v>
      </c>
      <c r="D3" s="31" t="s">
        <v>301</v>
      </c>
      <c r="E3" s="31" t="s">
        <v>342</v>
      </c>
      <c r="F3" s="31" t="s">
        <v>306</v>
      </c>
      <c r="G3" s="31" t="s">
        <v>331</v>
      </c>
      <c r="H3" s="31" t="s">
        <v>315</v>
      </c>
      <c r="I3" s="31" t="s">
        <v>329</v>
      </c>
      <c r="J3" s="31" t="s">
        <v>328</v>
      </c>
      <c r="K3" s="31" t="s">
        <v>338</v>
      </c>
    </row>
    <row r="4" spans="1:11" ht="29.25" thickBot="1" x14ac:dyDescent="0.3">
      <c r="A4" s="42" t="s">
        <v>2</v>
      </c>
      <c r="B4" s="43" t="s">
        <v>78</v>
      </c>
      <c r="C4" s="33">
        <f>SUM(C5+C8)</f>
        <v>6130291</v>
      </c>
      <c r="D4" s="33">
        <f>SUM(D5+D8)</f>
        <v>6313006</v>
      </c>
      <c r="E4" s="50">
        <f>SUM(D4/C4*100-100)</f>
        <v>2.9805273518010722</v>
      </c>
      <c r="F4" s="33">
        <f>SUM(F5:F8)</f>
        <v>6848136</v>
      </c>
      <c r="G4" s="50">
        <f>SUM(F4/D4*100-100)</f>
        <v>8.4766274576643781</v>
      </c>
      <c r="H4" s="33">
        <f>SUM(H5+H8)</f>
        <v>6912456</v>
      </c>
      <c r="I4" s="50">
        <f>SUM(H4/F4*100-100)</f>
        <v>0.93923368344319158</v>
      </c>
      <c r="J4" s="33">
        <f>SUM(J5+J8)</f>
        <v>6852656</v>
      </c>
      <c r="K4" s="50">
        <f>SUM(J4/H4*100-100)</f>
        <v>-0.86510496414010163</v>
      </c>
    </row>
    <row r="5" spans="1:11" ht="15.75" thickBot="1" x14ac:dyDescent="0.3">
      <c r="A5" s="42" t="s">
        <v>4</v>
      </c>
      <c r="B5" s="43" t="s">
        <v>79</v>
      </c>
      <c r="C5" s="33">
        <f>C6+C7</f>
        <v>9336</v>
      </c>
      <c r="D5" s="33">
        <f>D6+D7</f>
        <v>7336</v>
      </c>
      <c r="E5" s="50">
        <f t="shared" ref="E5:E53" si="0">SUM(D5/C5*100-100)</f>
        <v>-21.42245072836333</v>
      </c>
      <c r="F5" s="33">
        <f>F6+F7</f>
        <v>5336</v>
      </c>
      <c r="G5" s="50">
        <f>SUM(F5/D5*100-100)</f>
        <v>-27.262813522355515</v>
      </c>
      <c r="H5" s="33">
        <f>H6+H7</f>
        <v>3336</v>
      </c>
      <c r="I5" s="50">
        <f t="shared" ref="I5:I53" si="1">SUM(H5/F5*100-100)</f>
        <v>-37.481259370314845</v>
      </c>
      <c r="J5" s="33">
        <f>J6+J7</f>
        <v>1999</v>
      </c>
      <c r="K5" s="50">
        <f t="shared" ref="K5:K6" si="2">SUM(J5/H5*100-100)</f>
        <v>-40.077937649880091</v>
      </c>
    </row>
    <row r="6" spans="1:11" ht="15.75" thickBot="1" x14ac:dyDescent="0.3">
      <c r="A6" s="42" t="s">
        <v>80</v>
      </c>
      <c r="B6" s="44" t="s">
        <v>81</v>
      </c>
      <c r="C6" s="34">
        <v>9336</v>
      </c>
      <c r="D6" s="34">
        <v>7336</v>
      </c>
      <c r="E6" s="50">
        <f t="shared" si="0"/>
        <v>-21.42245072836333</v>
      </c>
      <c r="F6" s="34">
        <v>5336</v>
      </c>
      <c r="G6" s="50">
        <f>SUM(F6/D6*100-100)</f>
        <v>-27.262813522355515</v>
      </c>
      <c r="H6" s="34">
        <v>3336</v>
      </c>
      <c r="I6" s="50">
        <f t="shared" si="1"/>
        <v>-37.481259370314845</v>
      </c>
      <c r="J6" s="34">
        <v>1999</v>
      </c>
      <c r="K6" s="50">
        <f t="shared" si="2"/>
        <v>-40.077937649880091</v>
      </c>
    </row>
    <row r="7" spans="1:11" ht="15.75" customHeight="1" thickBot="1" x14ac:dyDescent="0.3">
      <c r="A7" s="42" t="s">
        <v>193</v>
      </c>
      <c r="B7" s="44" t="s">
        <v>194</v>
      </c>
      <c r="C7" s="34"/>
      <c r="D7" s="34"/>
      <c r="E7" s="50"/>
      <c r="F7" s="34"/>
      <c r="G7" s="50"/>
      <c r="H7" s="34"/>
      <c r="I7" s="50"/>
      <c r="J7" s="34"/>
      <c r="K7" s="50"/>
    </row>
    <row r="8" spans="1:11" ht="15.75" thickBot="1" x14ac:dyDescent="0.3">
      <c r="A8" s="42" t="s">
        <v>6</v>
      </c>
      <c r="B8" s="43" t="s">
        <v>82</v>
      </c>
      <c r="C8" s="33">
        <f>SUM(C9:C14)</f>
        <v>6120955</v>
      </c>
      <c r="D8" s="33">
        <f>SUM(D9:D14)</f>
        <v>6305670</v>
      </c>
      <c r="E8" s="50">
        <f t="shared" si="0"/>
        <v>3.0177480474860516</v>
      </c>
      <c r="F8" s="33">
        <f>SUM(F9:F13)</f>
        <v>6837464</v>
      </c>
      <c r="G8" s="50">
        <f t="shared" ref="G8:G53" si="3">SUM(F8/D8*100-100)</f>
        <v>8.4335843772350927</v>
      </c>
      <c r="H8" s="33">
        <f>SUM(H9:H14)</f>
        <v>6909120</v>
      </c>
      <c r="I8" s="50">
        <f t="shared" si="1"/>
        <v>1.0479908925297394</v>
      </c>
      <c r="J8" s="33">
        <f>SUM(J9:J14)</f>
        <v>6850657</v>
      </c>
      <c r="K8" s="50">
        <f t="shared" ref="K8:K12" si="4">SUM(J8/H8*100-100)</f>
        <v>-0.84617143717289878</v>
      </c>
    </row>
    <row r="9" spans="1:11" ht="15.75" thickBot="1" x14ac:dyDescent="0.3">
      <c r="A9" s="42" t="s">
        <v>83</v>
      </c>
      <c r="B9" s="44" t="s">
        <v>84</v>
      </c>
      <c r="C9" s="34">
        <v>3762660</v>
      </c>
      <c r="D9" s="34">
        <v>3700000</v>
      </c>
      <c r="E9" s="50">
        <f t="shared" si="0"/>
        <v>-1.6653112425783974</v>
      </c>
      <c r="F9" s="34">
        <v>3650000</v>
      </c>
      <c r="G9" s="50">
        <f t="shared" si="3"/>
        <v>-1.3513513513513544</v>
      </c>
      <c r="H9" s="34">
        <v>3600000</v>
      </c>
      <c r="I9" s="50">
        <f t="shared" si="1"/>
        <v>-1.3698630136986338</v>
      </c>
      <c r="J9" s="34">
        <v>3555000</v>
      </c>
      <c r="K9" s="50">
        <f t="shared" si="4"/>
        <v>-1.25</v>
      </c>
    </row>
    <row r="10" spans="1:11" ht="15.75" thickBot="1" x14ac:dyDescent="0.3">
      <c r="A10" s="42" t="s">
        <v>85</v>
      </c>
      <c r="B10" s="44" t="s">
        <v>86</v>
      </c>
      <c r="C10" s="34">
        <v>966314</v>
      </c>
      <c r="D10" s="34">
        <v>895000</v>
      </c>
      <c r="E10" s="50">
        <f t="shared" si="0"/>
        <v>-7.3800027734256162</v>
      </c>
      <c r="F10" s="34">
        <v>885000</v>
      </c>
      <c r="G10" s="50">
        <f t="shared" si="3"/>
        <v>-1.1173184357541857</v>
      </c>
      <c r="H10" s="34">
        <v>850000</v>
      </c>
      <c r="I10" s="50">
        <f t="shared" si="1"/>
        <v>-3.9548022598870034</v>
      </c>
      <c r="J10" s="34">
        <v>900000</v>
      </c>
      <c r="K10" s="50">
        <f t="shared" si="4"/>
        <v>5.8823529411764781</v>
      </c>
    </row>
    <row r="11" spans="1:11" ht="15.75" thickBot="1" x14ac:dyDescent="0.3">
      <c r="A11" s="42" t="s">
        <v>87</v>
      </c>
      <c r="B11" s="44" t="s">
        <v>88</v>
      </c>
      <c r="C11" s="34">
        <v>107817</v>
      </c>
      <c r="D11" s="34">
        <v>123500</v>
      </c>
      <c r="E11" s="50">
        <f t="shared" si="0"/>
        <v>14.54594358960091</v>
      </c>
      <c r="F11" s="34">
        <v>140000</v>
      </c>
      <c r="G11" s="50">
        <f t="shared" si="3"/>
        <v>13.360323886639677</v>
      </c>
      <c r="H11" s="34">
        <v>135000</v>
      </c>
      <c r="I11" s="50">
        <f t="shared" si="1"/>
        <v>-3.5714285714285694</v>
      </c>
      <c r="J11" s="34">
        <v>150000</v>
      </c>
      <c r="K11" s="50">
        <f t="shared" si="4"/>
        <v>11.111111111111114</v>
      </c>
    </row>
    <row r="12" spans="1:11" ht="30.75" thickBot="1" x14ac:dyDescent="0.3">
      <c r="A12" s="42" t="s">
        <v>89</v>
      </c>
      <c r="B12" s="44" t="s">
        <v>90</v>
      </c>
      <c r="C12" s="34">
        <v>1284164</v>
      </c>
      <c r="D12" s="34">
        <v>1587170</v>
      </c>
      <c r="E12" s="50">
        <f t="shared" si="0"/>
        <v>23.59558436461387</v>
      </c>
      <c r="F12" s="34">
        <v>2162464</v>
      </c>
      <c r="G12" s="50">
        <f t="shared" si="3"/>
        <v>36.246526837074782</v>
      </c>
      <c r="H12" s="34">
        <v>2324120</v>
      </c>
      <c r="I12" s="50">
        <f t="shared" si="1"/>
        <v>7.475546413720636</v>
      </c>
      <c r="J12" s="34">
        <v>2245657</v>
      </c>
      <c r="K12" s="50">
        <f t="shared" si="4"/>
        <v>-3.3760304975646704</v>
      </c>
    </row>
    <row r="13" spans="1:11" ht="15.75" thickBot="1" x14ac:dyDescent="0.3">
      <c r="A13" s="42" t="s">
        <v>91</v>
      </c>
      <c r="B13" s="44" t="s">
        <v>149</v>
      </c>
      <c r="C13" s="34"/>
      <c r="D13" s="34"/>
      <c r="E13" s="50"/>
      <c r="F13" s="34"/>
      <c r="G13" s="50"/>
      <c r="H13" s="34"/>
      <c r="I13" s="50"/>
      <c r="J13" s="34"/>
      <c r="K13" s="50"/>
    </row>
    <row r="14" spans="1:11" ht="15.75" thickBot="1" x14ac:dyDescent="0.3">
      <c r="A14" s="42" t="s">
        <v>148</v>
      </c>
      <c r="B14" s="44" t="s">
        <v>92</v>
      </c>
      <c r="C14" s="34"/>
      <c r="D14" s="34"/>
      <c r="E14" s="50"/>
      <c r="F14" s="34"/>
      <c r="G14" s="50"/>
      <c r="H14" s="34"/>
      <c r="I14" s="50"/>
      <c r="J14" s="34"/>
      <c r="K14" s="50"/>
    </row>
    <row r="15" spans="1:11" ht="15.75" thickBot="1" x14ac:dyDescent="0.3">
      <c r="A15" s="42" t="s">
        <v>93</v>
      </c>
      <c r="B15" s="43" t="s">
        <v>94</v>
      </c>
      <c r="C15" s="34"/>
      <c r="D15" s="34"/>
      <c r="E15" s="50"/>
      <c r="F15" s="34"/>
      <c r="G15" s="50"/>
      <c r="H15" s="34"/>
      <c r="I15" s="50"/>
      <c r="J15" s="34"/>
      <c r="K15" s="50"/>
    </row>
    <row r="16" spans="1:11" ht="15.75" thickBot="1" x14ac:dyDescent="0.3">
      <c r="A16" s="42" t="s">
        <v>7</v>
      </c>
      <c r="B16" s="43" t="s">
        <v>95</v>
      </c>
      <c r="C16" s="34"/>
      <c r="D16" s="34"/>
      <c r="E16" s="50"/>
      <c r="F16" s="34"/>
      <c r="G16" s="50"/>
      <c r="H16" s="34"/>
      <c r="I16" s="50"/>
      <c r="J16" s="34"/>
      <c r="K16" s="50"/>
    </row>
    <row r="17" spans="1:11" ht="29.25" thickBot="1" x14ac:dyDescent="0.3">
      <c r="A17" s="42" t="s">
        <v>17</v>
      </c>
      <c r="B17" s="43" t="s">
        <v>96</v>
      </c>
      <c r="C17" s="33">
        <v>1371967</v>
      </c>
      <c r="D17" s="33">
        <f>SUM(D18+D22+D25+D28)</f>
        <v>1340000</v>
      </c>
      <c r="E17" s="50">
        <f t="shared" si="0"/>
        <v>-2.3300123107917301</v>
      </c>
      <c r="F17" s="33">
        <f>SUM(F18+F22+F25+F28)</f>
        <v>1355000</v>
      </c>
      <c r="G17" s="50">
        <f t="shared" si="3"/>
        <v>1.119402985074629</v>
      </c>
      <c r="H17" s="33">
        <f>SUM(H18+H22+H25+H28)</f>
        <v>1335000</v>
      </c>
      <c r="I17" s="50">
        <f t="shared" si="1"/>
        <v>-1.4760147601476064</v>
      </c>
      <c r="J17" s="33">
        <f>SUM(J18+J22+J25+J28)</f>
        <v>1340000</v>
      </c>
      <c r="K17" s="50">
        <f t="shared" ref="K17:K25" si="5">SUM(J17/H17*100-100)</f>
        <v>0.37453183520599964</v>
      </c>
    </row>
    <row r="18" spans="1:11" ht="48" customHeight="1" thickBot="1" x14ac:dyDescent="0.3">
      <c r="A18" s="42" t="s">
        <v>19</v>
      </c>
      <c r="B18" s="43" t="s">
        <v>97</v>
      </c>
      <c r="C18" s="33">
        <v>256371</v>
      </c>
      <c r="D18" s="33">
        <v>250000</v>
      </c>
      <c r="E18" s="50">
        <f t="shared" si="0"/>
        <v>-2.4850704642880856</v>
      </c>
      <c r="F18" s="33">
        <f>SUM(F19+F21)</f>
        <v>255000</v>
      </c>
      <c r="G18" s="50">
        <f t="shared" si="3"/>
        <v>2</v>
      </c>
      <c r="H18" s="33">
        <f>SUM(H19+H21)</f>
        <v>205000</v>
      </c>
      <c r="I18" s="50">
        <f t="shared" si="1"/>
        <v>-19.607843137254903</v>
      </c>
      <c r="J18" s="33">
        <f>SUM(J19+J21)</f>
        <v>205000</v>
      </c>
      <c r="K18" s="50">
        <f t="shared" si="5"/>
        <v>0</v>
      </c>
    </row>
    <row r="19" spans="1:11" ht="15.75" thickBot="1" x14ac:dyDescent="0.3">
      <c r="A19" s="42" t="s">
        <v>20</v>
      </c>
      <c r="B19" s="45" t="s">
        <v>98</v>
      </c>
      <c r="C19" s="34">
        <v>256371</v>
      </c>
      <c r="D19" s="34">
        <v>250000</v>
      </c>
      <c r="E19" s="50">
        <f t="shared" si="0"/>
        <v>-2.4850704642880856</v>
      </c>
      <c r="F19" s="34">
        <v>250000</v>
      </c>
      <c r="G19" s="50">
        <f t="shared" si="3"/>
        <v>0</v>
      </c>
      <c r="H19" s="34">
        <v>200000</v>
      </c>
      <c r="I19" s="50">
        <f t="shared" si="1"/>
        <v>-20</v>
      </c>
      <c r="J19" s="34">
        <v>200000</v>
      </c>
      <c r="K19" s="50">
        <f t="shared" si="5"/>
        <v>0</v>
      </c>
    </row>
    <row r="20" spans="1:11" ht="45.75" thickBot="1" x14ac:dyDescent="0.3">
      <c r="A20" s="42" t="s">
        <v>99</v>
      </c>
      <c r="B20" s="45" t="s">
        <v>100</v>
      </c>
      <c r="C20" s="34">
        <v>252500</v>
      </c>
      <c r="D20" s="34">
        <v>200000</v>
      </c>
      <c r="E20" s="50">
        <f t="shared" si="0"/>
        <v>-20.792079207920793</v>
      </c>
      <c r="F20" s="34">
        <v>200000</v>
      </c>
      <c r="G20" s="50">
        <f t="shared" si="3"/>
        <v>0</v>
      </c>
      <c r="H20" s="34">
        <v>200000</v>
      </c>
      <c r="I20" s="50">
        <f t="shared" si="1"/>
        <v>0</v>
      </c>
      <c r="J20" s="34">
        <v>200000</v>
      </c>
      <c r="K20" s="50">
        <f t="shared" si="5"/>
        <v>0</v>
      </c>
    </row>
    <row r="21" spans="1:11" ht="30.75" thickBot="1" x14ac:dyDescent="0.3">
      <c r="A21" s="42" t="s">
        <v>21</v>
      </c>
      <c r="B21" s="45" t="s">
        <v>101</v>
      </c>
      <c r="C21" s="34">
        <v>3871</v>
      </c>
      <c r="D21" s="34">
        <v>5000</v>
      </c>
      <c r="E21" s="50">
        <f t="shared" si="0"/>
        <v>29.165590286747602</v>
      </c>
      <c r="F21" s="34">
        <v>5000</v>
      </c>
      <c r="G21" s="50">
        <f t="shared" si="3"/>
        <v>0</v>
      </c>
      <c r="H21" s="34">
        <v>5000</v>
      </c>
      <c r="I21" s="50">
        <f t="shared" si="1"/>
        <v>0</v>
      </c>
      <c r="J21" s="34">
        <v>5000</v>
      </c>
      <c r="K21" s="50">
        <f t="shared" si="5"/>
        <v>0</v>
      </c>
    </row>
    <row r="22" spans="1:11" ht="29.25" thickBot="1" x14ac:dyDescent="0.3">
      <c r="A22" s="42" t="s">
        <v>22</v>
      </c>
      <c r="B22" s="43" t="s">
        <v>102</v>
      </c>
      <c r="C22" s="33">
        <f>SUM(C23:C24)</f>
        <v>525298</v>
      </c>
      <c r="D22" s="33">
        <f>SUM(D23:D24)</f>
        <v>530000</v>
      </c>
      <c r="E22" s="50">
        <f t="shared" si="0"/>
        <v>0.89511096558526049</v>
      </c>
      <c r="F22" s="33">
        <f>SUM(F23:F24)</f>
        <v>535000</v>
      </c>
      <c r="G22" s="50">
        <f t="shared" si="3"/>
        <v>0.94339622641510346</v>
      </c>
      <c r="H22" s="33">
        <f>SUM(H23:H24)</f>
        <v>565000</v>
      </c>
      <c r="I22" s="50">
        <f t="shared" si="1"/>
        <v>5.6074766355140184</v>
      </c>
      <c r="J22" s="33">
        <f>SUM(J23:J24)</f>
        <v>585000</v>
      </c>
      <c r="K22" s="50">
        <f t="shared" si="5"/>
        <v>3.5398230088495666</v>
      </c>
    </row>
    <row r="23" spans="1:11" ht="15.75" thickBot="1" x14ac:dyDescent="0.3">
      <c r="A23" s="42" t="s">
        <v>103</v>
      </c>
      <c r="B23" s="45" t="s">
        <v>104</v>
      </c>
      <c r="C23" s="34">
        <v>471934</v>
      </c>
      <c r="D23" s="34">
        <v>470000</v>
      </c>
      <c r="E23" s="50">
        <f t="shared" si="0"/>
        <v>-0.40980306568290814</v>
      </c>
      <c r="F23" s="34">
        <v>470000</v>
      </c>
      <c r="G23" s="50">
        <f t="shared" si="3"/>
        <v>0</v>
      </c>
      <c r="H23" s="34">
        <v>500000</v>
      </c>
      <c r="I23" s="50">
        <f t="shared" si="1"/>
        <v>6.3829787234042499</v>
      </c>
      <c r="J23" s="34">
        <v>520000</v>
      </c>
      <c r="K23" s="50">
        <f t="shared" si="5"/>
        <v>4</v>
      </c>
    </row>
    <row r="24" spans="1:11" ht="15.75" thickBot="1" x14ac:dyDescent="0.3">
      <c r="A24" s="42" t="s">
        <v>105</v>
      </c>
      <c r="B24" s="45" t="s">
        <v>106</v>
      </c>
      <c r="C24" s="34">
        <v>53364</v>
      </c>
      <c r="D24" s="34">
        <v>60000</v>
      </c>
      <c r="E24" s="50">
        <f t="shared" si="0"/>
        <v>12.435349673937495</v>
      </c>
      <c r="F24" s="34">
        <v>65000</v>
      </c>
      <c r="G24" s="50">
        <f t="shared" si="3"/>
        <v>8.3333333333333286</v>
      </c>
      <c r="H24" s="34">
        <v>65000</v>
      </c>
      <c r="I24" s="50">
        <f t="shared" si="1"/>
        <v>0</v>
      </c>
      <c r="J24" s="34">
        <v>65000</v>
      </c>
      <c r="K24" s="50">
        <f t="shared" si="5"/>
        <v>0</v>
      </c>
    </row>
    <row r="25" spans="1:11" ht="26.25" customHeight="1" thickBot="1" x14ac:dyDescent="0.3">
      <c r="A25" s="42" t="s">
        <v>23</v>
      </c>
      <c r="B25" s="43" t="s">
        <v>107</v>
      </c>
      <c r="C25" s="33">
        <v>38669</v>
      </c>
      <c r="D25" s="34">
        <v>60000</v>
      </c>
      <c r="E25" s="50">
        <f t="shared" si="0"/>
        <v>55.163050505572926</v>
      </c>
      <c r="F25" s="34">
        <v>65000</v>
      </c>
      <c r="G25" s="50">
        <f t="shared" si="3"/>
        <v>8.3333333333333286</v>
      </c>
      <c r="H25" s="138">
        <v>65000</v>
      </c>
      <c r="I25" s="50">
        <f t="shared" si="1"/>
        <v>0</v>
      </c>
      <c r="J25" s="138">
        <v>50000</v>
      </c>
      <c r="K25" s="50">
        <f t="shared" si="5"/>
        <v>-23.076923076923066</v>
      </c>
    </row>
    <row r="26" spans="1:11" ht="13.5" customHeight="1" thickBot="1" x14ac:dyDescent="0.3">
      <c r="A26" s="42" t="s">
        <v>108</v>
      </c>
      <c r="B26" s="45" t="s">
        <v>294</v>
      </c>
      <c r="C26" s="34"/>
      <c r="D26" s="34"/>
      <c r="E26" s="50"/>
      <c r="F26" s="34"/>
      <c r="G26" s="50"/>
      <c r="H26" s="138"/>
      <c r="I26" s="50"/>
      <c r="J26" s="138"/>
      <c r="K26" s="50"/>
    </row>
    <row r="27" spans="1:11" ht="25.5" customHeight="1" thickBot="1" x14ac:dyDescent="0.3">
      <c r="A27" s="42" t="s">
        <v>109</v>
      </c>
      <c r="B27" s="45" t="s">
        <v>107</v>
      </c>
      <c r="C27" s="34">
        <v>38669</v>
      </c>
      <c r="D27" s="34">
        <v>60000</v>
      </c>
      <c r="E27" s="50">
        <f t="shared" si="0"/>
        <v>55.163050505572926</v>
      </c>
      <c r="F27" s="34">
        <v>65000</v>
      </c>
      <c r="G27" s="50">
        <f t="shared" si="3"/>
        <v>8.3333333333333286</v>
      </c>
      <c r="H27" s="138">
        <v>65000</v>
      </c>
      <c r="I27" s="50">
        <f t="shared" si="1"/>
        <v>0</v>
      </c>
      <c r="J27" s="138">
        <v>50000</v>
      </c>
      <c r="K27" s="50">
        <f t="shared" ref="K27:K33" si="6">SUM(J27/H27*100-100)</f>
        <v>-23.076923076923066</v>
      </c>
    </row>
    <row r="28" spans="1:11" ht="29.25" thickBot="1" x14ac:dyDescent="0.3">
      <c r="A28" s="42" t="s">
        <v>24</v>
      </c>
      <c r="B28" s="43" t="s">
        <v>110</v>
      </c>
      <c r="C28" s="33">
        <v>551629</v>
      </c>
      <c r="D28" s="33">
        <v>500000</v>
      </c>
      <c r="E28" s="50">
        <f t="shared" si="0"/>
        <v>-9.3593701563913498</v>
      </c>
      <c r="F28" s="33">
        <v>500000</v>
      </c>
      <c r="G28" s="50">
        <f t="shared" si="3"/>
        <v>0</v>
      </c>
      <c r="H28" s="33">
        <v>500000</v>
      </c>
      <c r="I28" s="50">
        <f t="shared" si="1"/>
        <v>0</v>
      </c>
      <c r="J28" s="33">
        <v>500000</v>
      </c>
      <c r="K28" s="50">
        <f t="shared" si="6"/>
        <v>0</v>
      </c>
    </row>
    <row r="29" spans="1:11" x14ac:dyDescent="0.25">
      <c r="A29" s="57" t="s">
        <v>27</v>
      </c>
      <c r="B29" s="58" t="s">
        <v>111</v>
      </c>
      <c r="C29" s="59">
        <f>SUM(C4+C17)</f>
        <v>7502258</v>
      </c>
      <c r="D29" s="59">
        <f>SUM(D4+D17)</f>
        <v>7653006</v>
      </c>
      <c r="E29" s="60">
        <f t="shared" si="0"/>
        <v>2.0093683794932105</v>
      </c>
      <c r="F29" s="59">
        <f>SUM(F4+F17)</f>
        <v>8203136</v>
      </c>
      <c r="G29" s="60">
        <f t="shared" si="3"/>
        <v>7.1884172049518895</v>
      </c>
      <c r="H29" s="59">
        <f>SUM(H4+H17)</f>
        <v>8247456</v>
      </c>
      <c r="I29" s="60">
        <f t="shared" si="1"/>
        <v>0.54028118027056848</v>
      </c>
      <c r="J29" s="59">
        <f>SUM(J4+J17)</f>
        <v>8192656</v>
      </c>
      <c r="K29" s="60">
        <f t="shared" si="6"/>
        <v>-0.66444731563284165</v>
      </c>
    </row>
    <row r="30" spans="1:11" ht="29.25" thickBot="1" x14ac:dyDescent="0.3">
      <c r="A30" s="53" t="s">
        <v>29</v>
      </c>
      <c r="B30" s="54" t="s">
        <v>112</v>
      </c>
      <c r="C30" s="55">
        <f>SUM(C31+C38)</f>
        <v>4545915</v>
      </c>
      <c r="D30" s="55">
        <f>SUM(D31+D38)</f>
        <v>4674656</v>
      </c>
      <c r="E30" s="56">
        <f t="shared" si="0"/>
        <v>2.8320151168686607</v>
      </c>
      <c r="F30" s="55">
        <f>SUM(F31+F38)</f>
        <v>4963656</v>
      </c>
      <c r="G30" s="56">
        <f t="shared" si="3"/>
        <v>6.1822730913248023</v>
      </c>
      <c r="H30" s="55">
        <f>SUM(H31+H38)</f>
        <v>5187656</v>
      </c>
      <c r="I30" s="56">
        <f t="shared" si="1"/>
        <v>4.5128026599748239</v>
      </c>
      <c r="J30" s="55">
        <f>SUM(J31+J38)</f>
        <v>5340656</v>
      </c>
      <c r="K30" s="56">
        <f t="shared" si="6"/>
        <v>2.9493088978914699</v>
      </c>
    </row>
    <row r="31" spans="1:11" ht="15.75" thickBot="1" x14ac:dyDescent="0.3">
      <c r="A31" s="42" t="s">
        <v>55</v>
      </c>
      <c r="B31" s="43" t="s">
        <v>113</v>
      </c>
      <c r="C31" s="33">
        <f>SUM(C32:C33)</f>
        <v>3870230</v>
      </c>
      <c r="D31" s="33">
        <v>3870230</v>
      </c>
      <c r="E31" s="50">
        <f t="shared" si="0"/>
        <v>0</v>
      </c>
      <c r="F31" s="33">
        <v>4020230</v>
      </c>
      <c r="G31" s="50">
        <f t="shared" si="3"/>
        <v>3.8757386511912557</v>
      </c>
      <c r="H31" s="33">
        <v>4120230</v>
      </c>
      <c r="I31" s="50">
        <f t="shared" si="1"/>
        <v>2.4874198739873066</v>
      </c>
      <c r="J31" s="33">
        <v>4120230</v>
      </c>
      <c r="K31" s="50">
        <f t="shared" si="6"/>
        <v>0</v>
      </c>
    </row>
    <row r="32" spans="1:11" ht="15.75" thickBot="1" x14ac:dyDescent="0.3">
      <c r="A32" s="42" t="s">
        <v>114</v>
      </c>
      <c r="B32" s="44" t="s">
        <v>115</v>
      </c>
      <c r="C32" s="34">
        <v>3870227</v>
      </c>
      <c r="D32" s="34">
        <v>3870227</v>
      </c>
      <c r="E32" s="50">
        <f t="shared" si="0"/>
        <v>0</v>
      </c>
      <c r="F32" s="34">
        <v>4020227</v>
      </c>
      <c r="G32" s="50">
        <f t="shared" si="3"/>
        <v>3.8757416554636279</v>
      </c>
      <c r="H32" s="34">
        <v>4120227</v>
      </c>
      <c r="I32" s="50">
        <f t="shared" si="1"/>
        <v>2.4874217301659769</v>
      </c>
      <c r="J32" s="34">
        <v>4120227</v>
      </c>
      <c r="K32" s="50">
        <f t="shared" si="6"/>
        <v>0</v>
      </c>
    </row>
    <row r="33" spans="1:11" ht="15.75" thickBot="1" x14ac:dyDescent="0.3">
      <c r="A33" s="42" t="s">
        <v>150</v>
      </c>
      <c r="B33" s="44" t="s">
        <v>151</v>
      </c>
      <c r="C33" s="34">
        <v>3</v>
      </c>
      <c r="D33" s="34">
        <v>3</v>
      </c>
      <c r="E33" s="50">
        <f t="shared" si="0"/>
        <v>0</v>
      </c>
      <c r="F33" s="34">
        <v>3</v>
      </c>
      <c r="G33" s="50">
        <f t="shared" si="3"/>
        <v>0</v>
      </c>
      <c r="H33" s="34">
        <v>3</v>
      </c>
      <c r="I33" s="50">
        <f t="shared" si="1"/>
        <v>0</v>
      </c>
      <c r="J33" s="34">
        <v>3</v>
      </c>
      <c r="K33" s="50">
        <f t="shared" si="6"/>
        <v>0</v>
      </c>
    </row>
    <row r="34" spans="1:11" ht="26.25" customHeight="1" thickBot="1" x14ac:dyDescent="0.3">
      <c r="A34" s="42" t="s">
        <v>77</v>
      </c>
      <c r="B34" s="43" t="s">
        <v>116</v>
      </c>
      <c r="C34" s="34"/>
      <c r="D34" s="34"/>
      <c r="E34" s="50"/>
      <c r="F34" s="34"/>
      <c r="G34" s="50"/>
      <c r="H34" s="34"/>
      <c r="I34" s="50"/>
      <c r="J34" s="34"/>
      <c r="K34" s="50"/>
    </row>
    <row r="35" spans="1:11" ht="13.5" customHeight="1" thickBot="1" x14ac:dyDescent="0.3">
      <c r="A35" s="42" t="s">
        <v>117</v>
      </c>
      <c r="B35" s="43" t="s">
        <v>118</v>
      </c>
      <c r="C35" s="34"/>
      <c r="D35" s="34"/>
      <c r="E35" s="50"/>
      <c r="F35" s="34"/>
      <c r="G35" s="50"/>
      <c r="H35" s="34"/>
      <c r="I35" s="50"/>
      <c r="J35" s="34"/>
      <c r="K35" s="50"/>
    </row>
    <row r="36" spans="1:11" ht="12" customHeight="1" thickBot="1" x14ac:dyDescent="0.3">
      <c r="A36" s="42" t="s">
        <v>119</v>
      </c>
      <c r="B36" s="45" t="s">
        <v>120</v>
      </c>
      <c r="C36" s="34"/>
      <c r="D36" s="34"/>
      <c r="E36" s="50"/>
      <c r="F36" s="34"/>
      <c r="G36" s="50"/>
      <c r="H36" s="34"/>
      <c r="I36" s="50"/>
      <c r="J36" s="34"/>
      <c r="K36" s="50"/>
    </row>
    <row r="37" spans="1:11" ht="12" customHeight="1" thickBot="1" x14ac:dyDescent="0.3">
      <c r="A37" s="42" t="s">
        <v>121</v>
      </c>
      <c r="B37" s="45" t="s">
        <v>122</v>
      </c>
      <c r="C37" s="34"/>
      <c r="D37" s="34"/>
      <c r="E37" s="50"/>
      <c r="F37" s="34"/>
      <c r="G37" s="50"/>
      <c r="H37" s="34"/>
      <c r="I37" s="50"/>
      <c r="J37" s="34"/>
      <c r="K37" s="50"/>
    </row>
    <row r="38" spans="1:11" ht="29.25" thickBot="1" x14ac:dyDescent="0.3">
      <c r="A38" s="42" t="s">
        <v>123</v>
      </c>
      <c r="B38" s="43" t="s">
        <v>124</v>
      </c>
      <c r="C38" s="33">
        <f>SUM(C39+C40)</f>
        <v>675685</v>
      </c>
      <c r="D38" s="33">
        <f>SUM(D39+D40)</f>
        <v>804426</v>
      </c>
      <c r="E38" s="50">
        <f t="shared" si="0"/>
        <v>19.053405063010118</v>
      </c>
      <c r="F38" s="33">
        <f>SUM(F39:F40)</f>
        <v>943426</v>
      </c>
      <c r="G38" s="50">
        <f t="shared" si="3"/>
        <v>17.27940171003921</v>
      </c>
      <c r="H38" s="33">
        <f>SUM(H39:H40)</f>
        <v>1067426</v>
      </c>
      <c r="I38" s="50">
        <f t="shared" si="1"/>
        <v>13.143585188451439</v>
      </c>
      <c r="J38" s="33">
        <f>SUM(J39:J40)</f>
        <v>1220426</v>
      </c>
      <c r="K38" s="50">
        <f t="shared" ref="K38:K39" si="7">SUM(J38/H38*100-100)</f>
        <v>14.333546306722894</v>
      </c>
    </row>
    <row r="39" spans="1:11" ht="30.75" thickBot="1" x14ac:dyDescent="0.3">
      <c r="A39" s="42" t="s">
        <v>125</v>
      </c>
      <c r="B39" s="45" t="s">
        <v>126</v>
      </c>
      <c r="C39" s="34">
        <v>129259</v>
      </c>
      <c r="D39" s="34">
        <v>129000</v>
      </c>
      <c r="E39" s="50">
        <f t="shared" si="0"/>
        <v>-0.20037289473073372</v>
      </c>
      <c r="F39" s="34">
        <v>134000</v>
      </c>
      <c r="G39" s="50">
        <f t="shared" si="3"/>
        <v>3.8759689922480618</v>
      </c>
      <c r="H39" s="34">
        <v>129000</v>
      </c>
      <c r="I39" s="50">
        <f t="shared" si="1"/>
        <v>-3.7313432835820919</v>
      </c>
      <c r="J39" s="34">
        <v>141000</v>
      </c>
      <c r="K39" s="50">
        <f t="shared" si="7"/>
        <v>9.3023255813953369</v>
      </c>
    </row>
    <row r="40" spans="1:11" ht="30.75" thickBot="1" x14ac:dyDescent="0.3">
      <c r="A40" s="42" t="s">
        <v>127</v>
      </c>
      <c r="B40" s="45" t="s">
        <v>128</v>
      </c>
      <c r="C40" s="34">
        <v>546426</v>
      </c>
      <c r="D40" s="34">
        <v>675426</v>
      </c>
      <c r="E40" s="137"/>
      <c r="F40" s="34">
        <v>809426</v>
      </c>
      <c r="G40" s="50"/>
      <c r="H40" s="34">
        <v>938426</v>
      </c>
      <c r="I40" s="50"/>
      <c r="J40" s="34">
        <v>1079426</v>
      </c>
      <c r="K40" s="50"/>
    </row>
    <row r="41" spans="1:11" ht="29.25" thickBot="1" x14ac:dyDescent="0.3">
      <c r="A41" s="42" t="s">
        <v>57</v>
      </c>
      <c r="B41" s="43" t="s">
        <v>129</v>
      </c>
      <c r="C41" s="33">
        <v>2039650</v>
      </c>
      <c r="D41" s="33">
        <v>1904650</v>
      </c>
      <c r="E41" s="50">
        <f t="shared" si="0"/>
        <v>-6.6187826342754903</v>
      </c>
      <c r="F41" s="33">
        <v>2247000</v>
      </c>
      <c r="G41" s="50">
        <f t="shared" si="3"/>
        <v>17.974430997821116</v>
      </c>
      <c r="H41" s="33">
        <v>2097000</v>
      </c>
      <c r="I41" s="50">
        <f t="shared" si="1"/>
        <v>-6.675567423230973</v>
      </c>
      <c r="J41" s="33">
        <v>1947000</v>
      </c>
      <c r="K41" s="50">
        <f t="shared" ref="K41:K44" si="8">SUM(J41/H41*100-100)</f>
        <v>-7.1530758226037108</v>
      </c>
    </row>
    <row r="42" spans="1:11" ht="43.5" thickBot="1" x14ac:dyDescent="0.3">
      <c r="A42" s="42" t="s">
        <v>58</v>
      </c>
      <c r="B42" s="43" t="s">
        <v>130</v>
      </c>
      <c r="C42" s="33">
        <f>SUM(C43+C46)</f>
        <v>916693</v>
      </c>
      <c r="D42" s="33">
        <f>SUM(D43+D46)</f>
        <v>1073700</v>
      </c>
      <c r="E42" s="50">
        <f t="shared" si="0"/>
        <v>17.127544335999076</v>
      </c>
      <c r="F42" s="34">
        <f>SUM(F43+F46)</f>
        <v>992480</v>
      </c>
      <c r="G42" s="50">
        <f t="shared" si="3"/>
        <v>-7.5644966005401955</v>
      </c>
      <c r="H42" s="34">
        <f>SUM(H43+H46)</f>
        <v>962800</v>
      </c>
      <c r="I42" s="50">
        <f t="shared" si="1"/>
        <v>-2.9904884733193597</v>
      </c>
      <c r="J42" s="34">
        <f>SUM(J43+J46)</f>
        <v>905000</v>
      </c>
      <c r="K42" s="50">
        <f t="shared" si="8"/>
        <v>-6.0033236393851297</v>
      </c>
    </row>
    <row r="43" spans="1:11" ht="57.75" thickBot="1" x14ac:dyDescent="0.3">
      <c r="A43" s="42" t="s">
        <v>60</v>
      </c>
      <c r="B43" s="43" t="s">
        <v>131</v>
      </c>
      <c r="C43" s="33">
        <f>SUM(C44:C45)</f>
        <v>0</v>
      </c>
      <c r="D43" s="33">
        <f>SUM(D44:D45)</f>
        <v>320000</v>
      </c>
      <c r="E43" s="50" t="e">
        <f t="shared" si="0"/>
        <v>#DIV/0!</v>
      </c>
      <c r="F43" s="33">
        <f>SUM(F44+F45)</f>
        <v>384300</v>
      </c>
      <c r="G43" s="50">
        <f t="shared" si="3"/>
        <v>20.09375</v>
      </c>
      <c r="H43" s="33">
        <v>342800</v>
      </c>
      <c r="I43" s="50">
        <f t="shared" si="1"/>
        <v>-10.798855061150149</v>
      </c>
      <c r="J43" s="33">
        <v>300000</v>
      </c>
      <c r="K43" s="50">
        <f t="shared" si="8"/>
        <v>-12.485414235705946</v>
      </c>
    </row>
    <row r="44" spans="1:11" ht="15.75" thickBot="1" x14ac:dyDescent="0.3">
      <c r="A44" s="42" t="s">
        <v>132</v>
      </c>
      <c r="B44" s="45" t="s">
        <v>133</v>
      </c>
      <c r="C44" s="34">
        <v>0</v>
      </c>
      <c r="D44" s="34">
        <v>320000</v>
      </c>
      <c r="E44" s="50" t="e">
        <f t="shared" si="0"/>
        <v>#DIV/0!</v>
      </c>
      <c r="F44" s="34">
        <v>384300</v>
      </c>
      <c r="G44" s="50">
        <f t="shared" si="3"/>
        <v>20.09375</v>
      </c>
      <c r="H44" s="34">
        <v>342800</v>
      </c>
      <c r="I44" s="50">
        <f t="shared" si="1"/>
        <v>-10.798855061150149</v>
      </c>
      <c r="J44" s="34">
        <v>300000</v>
      </c>
      <c r="K44" s="50">
        <f t="shared" si="8"/>
        <v>-12.485414235705946</v>
      </c>
    </row>
    <row r="45" spans="1:11" ht="45.75" thickBot="1" x14ac:dyDescent="0.3">
      <c r="A45" s="42" t="s">
        <v>135</v>
      </c>
      <c r="B45" s="45" t="s">
        <v>134</v>
      </c>
      <c r="C45" s="34"/>
      <c r="D45" s="34"/>
      <c r="E45" s="50"/>
      <c r="F45" s="34"/>
      <c r="G45" s="50"/>
      <c r="H45" s="34"/>
      <c r="I45" s="50"/>
      <c r="J45" s="34"/>
      <c r="K45" s="50"/>
    </row>
    <row r="46" spans="1:11" ht="57.75" thickBot="1" x14ac:dyDescent="0.3">
      <c r="A46" s="42" t="s">
        <v>62</v>
      </c>
      <c r="B46" s="43" t="s">
        <v>136</v>
      </c>
      <c r="C46" s="33">
        <f>SUM(C47:C52)</f>
        <v>916693</v>
      </c>
      <c r="D46" s="33">
        <v>753700</v>
      </c>
      <c r="E46" s="50">
        <f t="shared" si="0"/>
        <v>-17.780543758924736</v>
      </c>
      <c r="F46" s="33">
        <f>SUM(F47:F52)</f>
        <v>608180</v>
      </c>
      <c r="G46" s="50">
        <f t="shared" si="3"/>
        <v>-19.307416744062621</v>
      </c>
      <c r="H46" s="33">
        <f>SUM(H47:H52)</f>
        <v>620000</v>
      </c>
      <c r="I46" s="50">
        <f t="shared" si="1"/>
        <v>1.9435035680226207</v>
      </c>
      <c r="J46" s="33">
        <f>SUM(J47:J52)</f>
        <v>605000</v>
      </c>
      <c r="K46" s="50">
        <f t="shared" ref="K46:K47" si="9">SUM(J46/H46*100-100)</f>
        <v>-2.4193548387096797</v>
      </c>
    </row>
    <row r="47" spans="1:11" ht="30.75" thickBot="1" x14ac:dyDescent="0.3">
      <c r="A47" s="42" t="s">
        <v>137</v>
      </c>
      <c r="B47" s="45" t="s">
        <v>138</v>
      </c>
      <c r="C47" s="34">
        <v>549010</v>
      </c>
      <c r="D47" s="34">
        <v>230000</v>
      </c>
      <c r="E47" s="50">
        <f t="shared" si="0"/>
        <v>-58.106409719312943</v>
      </c>
      <c r="F47" s="34">
        <v>228180</v>
      </c>
      <c r="G47" s="50">
        <f t="shared" si="3"/>
        <v>-0.79130434782608461</v>
      </c>
      <c r="H47" s="34">
        <v>230000</v>
      </c>
      <c r="I47" s="50">
        <f t="shared" si="1"/>
        <v>0.79761591725831238</v>
      </c>
      <c r="J47" s="34">
        <v>200000</v>
      </c>
      <c r="K47" s="50">
        <f t="shared" si="9"/>
        <v>-13.043478260869563</v>
      </c>
    </row>
    <row r="48" spans="1:11" ht="15.75" thickBot="1" x14ac:dyDescent="0.3">
      <c r="A48" s="42" t="s">
        <v>139</v>
      </c>
      <c r="B48" s="45" t="s">
        <v>152</v>
      </c>
      <c r="C48" s="34"/>
      <c r="D48" s="34"/>
      <c r="E48" s="50"/>
      <c r="F48" s="34"/>
      <c r="G48" s="50"/>
      <c r="H48" s="34"/>
      <c r="I48" s="50"/>
      <c r="J48" s="34"/>
      <c r="K48" s="50"/>
    </row>
    <row r="49" spans="1:11" ht="15.75" thickBot="1" x14ac:dyDescent="0.3">
      <c r="A49" s="42" t="s">
        <v>141</v>
      </c>
      <c r="B49" s="45" t="s">
        <v>140</v>
      </c>
      <c r="C49" s="34">
        <v>231597</v>
      </c>
      <c r="D49" s="34">
        <v>240000</v>
      </c>
      <c r="E49" s="50">
        <f t="shared" si="0"/>
        <v>3.6282853404836999</v>
      </c>
      <c r="F49" s="34">
        <v>250000</v>
      </c>
      <c r="G49" s="50">
        <f t="shared" si="3"/>
        <v>4.1666666666666714</v>
      </c>
      <c r="H49" s="34">
        <v>250000</v>
      </c>
      <c r="I49" s="50">
        <f t="shared" si="1"/>
        <v>0</v>
      </c>
      <c r="J49" s="34">
        <v>265000</v>
      </c>
      <c r="K49" s="50">
        <f t="shared" ref="K49" si="10">SUM(J49/H49*100-100)</f>
        <v>6</v>
      </c>
    </row>
    <row r="50" spans="1:11" ht="25.5" customHeight="1" thickBot="1" x14ac:dyDescent="0.3">
      <c r="A50" s="42" t="s">
        <v>143</v>
      </c>
      <c r="B50" s="45" t="s">
        <v>142</v>
      </c>
      <c r="C50" s="34"/>
      <c r="D50" s="34"/>
      <c r="E50" s="50"/>
      <c r="F50" s="34"/>
      <c r="G50" s="50"/>
      <c r="H50" s="34"/>
      <c r="I50" s="50"/>
      <c r="J50" s="34"/>
      <c r="K50" s="50"/>
    </row>
    <row r="51" spans="1:11" ht="30.75" thickBot="1" x14ac:dyDescent="0.3">
      <c r="A51" s="42" t="s">
        <v>145</v>
      </c>
      <c r="B51" s="45" t="s">
        <v>144</v>
      </c>
      <c r="C51" s="34">
        <v>106042</v>
      </c>
      <c r="D51" s="34">
        <v>120000</v>
      </c>
      <c r="E51" s="50">
        <f t="shared" si="0"/>
        <v>13.162709115256206</v>
      </c>
      <c r="F51" s="34">
        <v>120000</v>
      </c>
      <c r="G51" s="50">
        <f t="shared" si="3"/>
        <v>0</v>
      </c>
      <c r="H51" s="34">
        <v>130000</v>
      </c>
      <c r="I51" s="50">
        <f t="shared" si="1"/>
        <v>8.3333333333333286</v>
      </c>
      <c r="J51" s="34">
        <v>130000</v>
      </c>
      <c r="K51" s="50">
        <f t="shared" ref="K51:K53" si="11">SUM(J51/H51*100-100)</f>
        <v>0</v>
      </c>
    </row>
    <row r="52" spans="1:11" ht="42.75" customHeight="1" thickBot="1" x14ac:dyDescent="0.3">
      <c r="A52" s="42" t="s">
        <v>153</v>
      </c>
      <c r="B52" s="45" t="s">
        <v>146</v>
      </c>
      <c r="C52" s="34">
        <v>30044</v>
      </c>
      <c r="D52" s="34">
        <v>10000</v>
      </c>
      <c r="E52" s="50">
        <f t="shared" si="0"/>
        <v>-66.715483956863267</v>
      </c>
      <c r="F52" s="34">
        <v>10000</v>
      </c>
      <c r="G52" s="50">
        <f t="shared" si="3"/>
        <v>0</v>
      </c>
      <c r="H52" s="34">
        <v>10000</v>
      </c>
      <c r="I52" s="50">
        <f t="shared" si="1"/>
        <v>0</v>
      </c>
      <c r="J52" s="34">
        <v>10000</v>
      </c>
      <c r="K52" s="50">
        <f t="shared" si="11"/>
        <v>0</v>
      </c>
    </row>
    <row r="53" spans="1:11" ht="57.75" thickBot="1" x14ac:dyDescent="0.3">
      <c r="A53" s="42" t="s">
        <v>64</v>
      </c>
      <c r="B53" s="43" t="s">
        <v>147</v>
      </c>
      <c r="C53" s="33">
        <f>SUM(C30+C41+C42)</f>
        <v>7502258</v>
      </c>
      <c r="D53" s="33">
        <f>SUM(D30+D41+D42)</f>
        <v>7653006</v>
      </c>
      <c r="E53" s="50">
        <f t="shared" si="0"/>
        <v>2.0093683794932105</v>
      </c>
      <c r="F53" s="33">
        <f>SUM(F30+F41+F42)</f>
        <v>8203136</v>
      </c>
      <c r="G53" s="50">
        <f t="shared" si="3"/>
        <v>7.1884172049518895</v>
      </c>
      <c r="H53" s="33">
        <f>SUM(H30+H41+H42)</f>
        <v>8247456</v>
      </c>
      <c r="I53" s="50">
        <f t="shared" si="1"/>
        <v>0.54028118027056848</v>
      </c>
      <c r="J53" s="33">
        <f>SUM(J30+J41+J42)</f>
        <v>8192656</v>
      </c>
      <c r="K53" s="50">
        <f t="shared" si="11"/>
        <v>-0.66444731563284165</v>
      </c>
    </row>
    <row r="54" spans="1:11" ht="26.25" customHeight="1" x14ac:dyDescent="0.25">
      <c r="A54" s="46"/>
      <c r="B54" s="135" t="s">
        <v>293</v>
      </c>
    </row>
    <row r="55" spans="1:11" ht="30.75" customHeight="1" x14ac:dyDescent="0.25">
      <c r="A55" s="47"/>
    </row>
  </sheetData>
  <mergeCells count="2">
    <mergeCell ref="F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4"/>
  <sheetViews>
    <sheetView topLeftCell="A7" zoomScale="90" zoomScaleNormal="90" workbookViewId="0">
      <selection activeCell="K48" sqref="K48"/>
    </sheetView>
  </sheetViews>
  <sheetFormatPr defaultRowHeight="15" x14ac:dyDescent="0.25"/>
  <cols>
    <col min="1" max="1" width="6.140625" customWidth="1"/>
    <col min="2" max="2" width="21.85546875" customWidth="1"/>
    <col min="3" max="3" width="8.85546875" customWidth="1"/>
    <col min="4" max="4" width="9.85546875" customWidth="1"/>
    <col min="5" max="5" width="5.85546875" customWidth="1"/>
    <col min="6" max="6" width="10.28515625" customWidth="1"/>
    <col min="7" max="7" width="5.85546875" customWidth="1"/>
    <col min="8" max="8" width="9.85546875" customWidth="1"/>
    <col min="9" max="9" width="6" customWidth="1"/>
    <col min="11" max="11" width="11" customWidth="1"/>
  </cols>
  <sheetData>
    <row r="1" spans="1:11" ht="65.25" customHeight="1" x14ac:dyDescent="0.25">
      <c r="F1" s="212"/>
      <c r="G1" s="212"/>
      <c r="H1" s="212"/>
      <c r="I1" s="212"/>
    </row>
    <row r="2" spans="1:11" ht="31.5" customHeight="1" thickBot="1" x14ac:dyDescent="0.3">
      <c r="A2" s="213" t="s">
        <v>343</v>
      </c>
      <c r="B2" s="213"/>
      <c r="C2" s="213"/>
      <c r="D2" s="213"/>
      <c r="E2" s="213"/>
      <c r="F2" s="213"/>
      <c r="G2" s="213"/>
      <c r="H2" s="213"/>
      <c r="I2" s="213"/>
    </row>
    <row r="3" spans="1:11" ht="70.5" customHeight="1" thickBot="1" x14ac:dyDescent="0.3">
      <c r="A3" s="26" t="s">
        <v>0</v>
      </c>
      <c r="B3" s="27" t="s">
        <v>1</v>
      </c>
      <c r="C3" s="27" t="s">
        <v>313</v>
      </c>
      <c r="D3" s="27" t="s">
        <v>301</v>
      </c>
      <c r="E3" s="27" t="s">
        <v>303</v>
      </c>
      <c r="F3" s="27" t="s">
        <v>306</v>
      </c>
      <c r="G3" s="27" t="s">
        <v>331</v>
      </c>
      <c r="H3" s="27" t="s">
        <v>315</v>
      </c>
      <c r="I3" s="27" t="s">
        <v>329</v>
      </c>
      <c r="J3" s="27" t="s">
        <v>328</v>
      </c>
      <c r="K3" s="27" t="s">
        <v>338</v>
      </c>
    </row>
    <row r="4" spans="1:11" ht="48.75" customHeight="1" thickBot="1" x14ac:dyDescent="0.3">
      <c r="A4" s="38" t="s">
        <v>2</v>
      </c>
      <c r="B4" s="39" t="s">
        <v>154</v>
      </c>
      <c r="C4" s="28">
        <v>3570230</v>
      </c>
      <c r="D4" s="28">
        <v>3870230</v>
      </c>
      <c r="E4" s="61">
        <f>SUM(D4/C4*100-100)</f>
        <v>8.4028199863874278</v>
      </c>
      <c r="F4" s="28">
        <v>4020230</v>
      </c>
      <c r="G4" s="61">
        <f>SUM(F4/D4*100-100)</f>
        <v>3.8757386511912557</v>
      </c>
      <c r="H4" s="28">
        <v>4120230</v>
      </c>
      <c r="I4" s="61">
        <f>SUM(H4/F4*100-100)</f>
        <v>2.4874198739873066</v>
      </c>
      <c r="J4" s="28">
        <v>4120230</v>
      </c>
      <c r="K4" s="29">
        <f>SUM(J4/H4*100-100)</f>
        <v>0</v>
      </c>
    </row>
    <row r="5" spans="1:11" ht="16.5" thickBot="1" x14ac:dyDescent="0.3">
      <c r="A5" s="48"/>
      <c r="B5" s="41"/>
      <c r="C5" s="29"/>
      <c r="D5" s="29"/>
      <c r="E5" s="61"/>
      <c r="F5" s="29"/>
      <c r="G5" s="29"/>
      <c r="H5" s="29"/>
      <c r="I5" s="29"/>
      <c r="J5" s="29"/>
      <c r="K5" s="29"/>
    </row>
    <row r="6" spans="1:11" ht="16.5" thickBot="1" x14ac:dyDescent="0.3">
      <c r="A6" s="38" t="s">
        <v>17</v>
      </c>
      <c r="B6" s="39" t="s">
        <v>155</v>
      </c>
      <c r="C6" s="28">
        <v>3563787</v>
      </c>
      <c r="D6" s="6">
        <v>3909000</v>
      </c>
      <c r="E6" s="61">
        <f>SUM(D6/C6*100-100)</f>
        <v>9.6866900294546099</v>
      </c>
      <c r="F6" s="6">
        <v>3914000</v>
      </c>
      <c r="G6" s="61">
        <f t="shared" ref="G6:G51" si="0">SUM(F6/D6*100-100)</f>
        <v>0.12790995139422989</v>
      </c>
      <c r="H6" s="6">
        <v>3974000</v>
      </c>
      <c r="I6" s="61">
        <f>SUM(H6/F6*100-100)</f>
        <v>1.5329586101175323</v>
      </c>
      <c r="J6" s="6">
        <v>3986000</v>
      </c>
      <c r="K6" s="61">
        <f>SUM(J6/H6*100-100)</f>
        <v>0.30196275792653182</v>
      </c>
    </row>
    <row r="7" spans="1:11" ht="16.5" thickBot="1" x14ac:dyDescent="0.3">
      <c r="A7" s="48"/>
      <c r="B7" s="39"/>
      <c r="C7" s="29"/>
      <c r="D7" s="29"/>
      <c r="E7" s="61"/>
      <c r="F7" s="29"/>
      <c r="G7" s="29"/>
      <c r="H7" s="29"/>
      <c r="I7" s="29"/>
      <c r="J7" s="29"/>
      <c r="K7" s="29"/>
    </row>
    <row r="8" spans="1:11" ht="16.5" thickBot="1" x14ac:dyDescent="0.3">
      <c r="A8" s="38" t="s">
        <v>27</v>
      </c>
      <c r="B8" s="39" t="s">
        <v>156</v>
      </c>
      <c r="C8" s="28">
        <v>3434528</v>
      </c>
      <c r="D8" s="28">
        <v>3780000</v>
      </c>
      <c r="E8" s="61">
        <f t="shared" ref="E8:E51" si="1">SUM(D8/C8*100-100)</f>
        <v>10.058791193433265</v>
      </c>
      <c r="F8" s="28">
        <v>3780000</v>
      </c>
      <c r="G8" s="61">
        <f t="shared" si="0"/>
        <v>0</v>
      </c>
      <c r="H8" s="28">
        <v>3845000</v>
      </c>
      <c r="I8" s="61">
        <f>SUM(H8/F8*100-100)</f>
        <v>1.7195767195767218</v>
      </c>
      <c r="J8" s="28">
        <v>3845000</v>
      </c>
      <c r="K8" s="61">
        <f>SUM(J8/H8*100-100)</f>
        <v>0</v>
      </c>
    </row>
    <row r="9" spans="1:11" ht="16.5" thickBot="1" x14ac:dyDescent="0.3">
      <c r="A9" s="48"/>
      <c r="B9" s="49"/>
      <c r="C9" s="29"/>
      <c r="D9" s="29"/>
      <c r="E9" s="61"/>
      <c r="F9" s="29"/>
      <c r="G9" s="29"/>
      <c r="H9" s="29"/>
      <c r="I9" s="29"/>
      <c r="J9" s="29"/>
      <c r="K9" s="29"/>
    </row>
    <row r="10" spans="1:11" ht="16.5" thickBot="1" x14ac:dyDescent="0.3">
      <c r="A10" s="38" t="s">
        <v>29</v>
      </c>
      <c r="B10" s="39" t="s">
        <v>157</v>
      </c>
      <c r="C10" s="28">
        <f>SUM(C6-C8)</f>
        <v>129259</v>
      </c>
      <c r="D10" s="28">
        <f>SUM(D6-D8)</f>
        <v>129000</v>
      </c>
      <c r="E10" s="61">
        <f t="shared" si="1"/>
        <v>-0.20037289473073372</v>
      </c>
      <c r="F10" s="28">
        <f>SUM(F6-F8)</f>
        <v>134000</v>
      </c>
      <c r="G10" s="61">
        <f t="shared" si="0"/>
        <v>3.8759689922480618</v>
      </c>
      <c r="H10" s="28">
        <f>SUM(H6-H8)</f>
        <v>129000</v>
      </c>
      <c r="I10" s="61">
        <f>SUM(H10/F10*100-100)</f>
        <v>-3.7313432835820919</v>
      </c>
      <c r="J10" s="28">
        <f>SUM(J6-J8)</f>
        <v>141000</v>
      </c>
      <c r="K10" s="61">
        <f>SUM(J10/H10*100-100)</f>
        <v>9.3023255813953369</v>
      </c>
    </row>
    <row r="11" spans="1:11" ht="16.5" thickBot="1" x14ac:dyDescent="0.3">
      <c r="A11" s="48"/>
      <c r="B11" s="39"/>
      <c r="C11" s="29"/>
      <c r="D11" s="29"/>
      <c r="E11" s="61"/>
      <c r="F11" s="29"/>
      <c r="G11" s="29"/>
      <c r="H11" s="29"/>
      <c r="I11" s="29"/>
      <c r="J11" s="29"/>
      <c r="K11" s="29"/>
    </row>
    <row r="12" spans="1:11" ht="16.5" thickBot="1" x14ac:dyDescent="0.3">
      <c r="A12" s="38" t="s">
        <v>57</v>
      </c>
      <c r="B12" s="39" t="s">
        <v>158</v>
      </c>
      <c r="C12" s="28">
        <v>129259</v>
      </c>
      <c r="D12" s="28">
        <v>129000</v>
      </c>
      <c r="E12" s="61">
        <f t="shared" si="1"/>
        <v>-0.20037289473073372</v>
      </c>
      <c r="F12" s="28">
        <v>134000</v>
      </c>
      <c r="G12" s="61">
        <f t="shared" si="0"/>
        <v>3.8759689922480618</v>
      </c>
      <c r="H12" s="28">
        <v>129000</v>
      </c>
      <c r="I12" s="61">
        <f>SUM(H12/F12*100-100)</f>
        <v>-3.7313432835820919</v>
      </c>
      <c r="J12" s="28">
        <v>141000</v>
      </c>
      <c r="K12" s="61">
        <f>SUM(J12/H12*100-100)</f>
        <v>9.3023255813953369</v>
      </c>
    </row>
    <row r="13" spans="1:11" ht="16.5" thickBot="1" x14ac:dyDescent="0.3">
      <c r="A13" s="48"/>
      <c r="B13" s="40"/>
      <c r="C13" s="29"/>
      <c r="D13" s="29"/>
      <c r="E13" s="61"/>
      <c r="F13" s="29"/>
      <c r="G13" s="29"/>
      <c r="H13" s="29"/>
      <c r="I13" s="29"/>
      <c r="J13" s="29"/>
      <c r="K13" s="29"/>
    </row>
    <row r="14" spans="1:11" ht="32.25" thickBot="1" x14ac:dyDescent="0.3">
      <c r="A14" s="38" t="s">
        <v>58</v>
      </c>
      <c r="B14" s="39" t="s">
        <v>159</v>
      </c>
      <c r="C14" s="28">
        <v>129259</v>
      </c>
      <c r="D14" s="28">
        <v>129000</v>
      </c>
      <c r="E14" s="61">
        <f t="shared" si="1"/>
        <v>-0.20037289473073372</v>
      </c>
      <c r="F14" s="28">
        <v>134000</v>
      </c>
      <c r="G14" s="61">
        <f t="shared" si="0"/>
        <v>3.8759689922480618</v>
      </c>
      <c r="H14" s="28">
        <v>129000</v>
      </c>
      <c r="I14" s="61">
        <f>SUM(H14/F14*100-100)</f>
        <v>-3.7313432835820919</v>
      </c>
      <c r="J14" s="28">
        <v>141000</v>
      </c>
      <c r="K14" s="61">
        <f>SUM(J14/H14*100-100)</f>
        <v>9.3023255813953369</v>
      </c>
    </row>
    <row r="15" spans="1:11" ht="16.5" thickBot="1" x14ac:dyDescent="0.3">
      <c r="A15" s="48"/>
      <c r="B15" s="49"/>
      <c r="C15" s="29"/>
      <c r="D15" s="29"/>
      <c r="E15" s="61"/>
      <c r="F15" s="29"/>
      <c r="G15" s="29"/>
      <c r="H15" s="29"/>
      <c r="I15" s="29"/>
      <c r="J15" s="29"/>
      <c r="K15" s="29"/>
    </row>
    <row r="16" spans="1:11" ht="63.75" thickBot="1" x14ac:dyDescent="0.3">
      <c r="A16" s="38" t="s">
        <v>60</v>
      </c>
      <c r="B16" s="41" t="s">
        <v>160</v>
      </c>
      <c r="C16" s="29">
        <v>129259</v>
      </c>
      <c r="D16" s="29">
        <v>129000</v>
      </c>
      <c r="E16" s="61">
        <f t="shared" si="1"/>
        <v>-0.20037289473073372</v>
      </c>
      <c r="F16" s="29">
        <v>134000</v>
      </c>
      <c r="G16" s="61">
        <f t="shared" si="0"/>
        <v>3.8759689922480618</v>
      </c>
      <c r="H16" s="29">
        <v>129000</v>
      </c>
      <c r="I16" s="61">
        <f>SUM(H16/F16*100-100)</f>
        <v>-3.7313432835820919</v>
      </c>
      <c r="J16" s="29">
        <v>141000</v>
      </c>
      <c r="K16" s="61">
        <f>SUM(J16/H16*100-100)</f>
        <v>9.3023255813953369</v>
      </c>
    </row>
    <row r="17" spans="1:11" ht="16.5" thickBot="1" x14ac:dyDescent="0.3">
      <c r="A17" s="48"/>
      <c r="B17" s="49"/>
      <c r="C17" s="29"/>
      <c r="D17" s="29"/>
      <c r="E17" s="61"/>
      <c r="F17" s="29"/>
      <c r="G17" s="61"/>
      <c r="H17" s="29"/>
      <c r="I17" s="61"/>
      <c r="J17" s="29"/>
      <c r="K17" s="61"/>
    </row>
    <row r="18" spans="1:11" ht="48" thickBot="1" x14ac:dyDescent="0.3">
      <c r="A18" s="38" t="s">
        <v>161</v>
      </c>
      <c r="B18" s="39" t="s">
        <v>162</v>
      </c>
      <c r="C18" s="28">
        <v>471056</v>
      </c>
      <c r="D18" s="29">
        <v>470000</v>
      </c>
      <c r="E18" s="61">
        <f t="shared" si="1"/>
        <v>-0.22417716789510678</v>
      </c>
      <c r="F18" s="29">
        <v>470000</v>
      </c>
      <c r="G18" s="61">
        <f t="shared" si="0"/>
        <v>0</v>
      </c>
      <c r="H18" s="29">
        <v>500000</v>
      </c>
      <c r="I18" s="61">
        <f>SUM(H18/F18*100-100)</f>
        <v>6.3829787234042499</v>
      </c>
      <c r="J18" s="29">
        <v>520000</v>
      </c>
      <c r="K18" s="61">
        <f>SUM(J18/H18*100-100)</f>
        <v>4</v>
      </c>
    </row>
    <row r="19" spans="1:11" ht="16.5" thickBot="1" x14ac:dyDescent="0.3">
      <c r="A19" s="48"/>
      <c r="B19" s="49"/>
      <c r="C19" s="29"/>
      <c r="D19" s="29"/>
      <c r="E19" s="61"/>
      <c r="F19" s="29"/>
      <c r="G19" s="61"/>
      <c r="H19" s="29"/>
      <c r="I19" s="61"/>
      <c r="J19" s="29"/>
      <c r="K19" s="61"/>
    </row>
    <row r="20" spans="1:11" ht="48" thickBot="1" x14ac:dyDescent="0.3">
      <c r="A20" s="38" t="s">
        <v>70</v>
      </c>
      <c r="B20" s="39" t="s">
        <v>163</v>
      </c>
      <c r="C20" s="28">
        <v>231597</v>
      </c>
      <c r="D20" s="28">
        <v>240000</v>
      </c>
      <c r="E20" s="61">
        <f t="shared" si="1"/>
        <v>3.6282853404836999</v>
      </c>
      <c r="F20" s="28">
        <v>250000</v>
      </c>
      <c r="G20" s="61">
        <f t="shared" si="0"/>
        <v>4.1666666666666714</v>
      </c>
      <c r="H20" s="28">
        <v>250000</v>
      </c>
      <c r="I20" s="61">
        <f>SUM(H20/F20*100-100)</f>
        <v>0</v>
      </c>
      <c r="J20" s="28">
        <v>265000</v>
      </c>
      <c r="K20" s="61">
        <f>SUM(J20/H20*100-100)</f>
        <v>6</v>
      </c>
    </row>
    <row r="21" spans="1:11" ht="16.5" thickBot="1" x14ac:dyDescent="0.3">
      <c r="A21" s="48"/>
      <c r="B21" s="49"/>
      <c r="C21" s="29"/>
      <c r="D21" s="29"/>
      <c r="E21" s="61"/>
      <c r="F21" s="29"/>
      <c r="G21" s="61"/>
      <c r="H21" s="29"/>
      <c r="I21" s="61"/>
      <c r="J21" s="29"/>
      <c r="K21" s="61"/>
    </row>
    <row r="22" spans="1:11" ht="48" thickBot="1" x14ac:dyDescent="0.3">
      <c r="A22" s="38" t="s">
        <v>71</v>
      </c>
      <c r="B22" s="39" t="s">
        <v>164</v>
      </c>
      <c r="C22" s="28">
        <v>0</v>
      </c>
      <c r="D22" s="28">
        <v>320000</v>
      </c>
      <c r="E22" s="61"/>
      <c r="F22" s="28">
        <v>384300</v>
      </c>
      <c r="G22" s="61">
        <f t="shared" si="0"/>
        <v>20.09375</v>
      </c>
      <c r="H22" s="28">
        <v>342800</v>
      </c>
      <c r="I22" s="61">
        <f>SUM(H22/F22*100-100)</f>
        <v>-10.798855061150149</v>
      </c>
      <c r="J22" s="28">
        <v>300000</v>
      </c>
      <c r="K22" s="61">
        <f>SUM(J22/H22*100-100)</f>
        <v>-12.485414235705946</v>
      </c>
    </row>
    <row r="23" spans="1:11" ht="16.5" thickBot="1" x14ac:dyDescent="0.3">
      <c r="A23" s="48"/>
      <c r="B23" s="49"/>
      <c r="C23" s="29"/>
      <c r="D23" s="29"/>
      <c r="E23" s="61"/>
      <c r="F23" s="29"/>
      <c r="G23" s="29"/>
      <c r="H23" s="29"/>
      <c r="I23" s="61"/>
      <c r="J23" s="29"/>
      <c r="K23" s="61"/>
    </row>
    <row r="24" spans="1:11" ht="63.75" thickBot="1" x14ac:dyDescent="0.3">
      <c r="A24" s="38" t="s">
        <v>73</v>
      </c>
      <c r="B24" s="39" t="s">
        <v>165</v>
      </c>
      <c r="C24" s="29">
        <v>549010</v>
      </c>
      <c r="D24" s="29">
        <v>230000</v>
      </c>
      <c r="E24" s="61">
        <f t="shared" si="1"/>
        <v>-58.106409719312943</v>
      </c>
      <c r="F24" s="29">
        <v>228180</v>
      </c>
      <c r="G24" s="61">
        <f t="shared" si="0"/>
        <v>-0.79130434782608461</v>
      </c>
      <c r="H24" s="29">
        <v>230000</v>
      </c>
      <c r="I24" s="61">
        <f>SUM(H24/F24*100-100)</f>
        <v>0.79761591725831238</v>
      </c>
      <c r="J24" s="29">
        <v>200000</v>
      </c>
      <c r="K24" s="61">
        <f>SUM(J24/H24*100-100)</f>
        <v>-13.043478260869563</v>
      </c>
    </row>
    <row r="25" spans="1:11" ht="16.5" thickBot="1" x14ac:dyDescent="0.3">
      <c r="A25" s="48"/>
      <c r="B25" s="49"/>
      <c r="C25" s="29"/>
      <c r="D25" s="29"/>
      <c r="E25" s="61"/>
      <c r="F25" s="29"/>
      <c r="G25" s="29"/>
      <c r="H25" s="29"/>
      <c r="I25" s="61"/>
      <c r="J25" s="29"/>
      <c r="K25" s="61"/>
    </row>
    <row r="26" spans="1:11" ht="16.5" thickBot="1" x14ac:dyDescent="0.3">
      <c r="A26" s="38" t="s">
        <v>75</v>
      </c>
      <c r="B26" s="39" t="s">
        <v>166</v>
      </c>
      <c r="C26" s="29">
        <v>44683</v>
      </c>
      <c r="D26" s="29">
        <v>40000</v>
      </c>
      <c r="E26" s="61">
        <f t="shared" si="1"/>
        <v>-10.480495938052499</v>
      </c>
      <c r="F26" s="29">
        <v>40000</v>
      </c>
      <c r="G26" s="52">
        <f t="shared" si="0"/>
        <v>0</v>
      </c>
      <c r="H26" s="29">
        <v>40000</v>
      </c>
      <c r="I26" s="52">
        <f>SUM(H26/F26*100-100)</f>
        <v>0</v>
      </c>
      <c r="J26" s="29">
        <v>40000</v>
      </c>
      <c r="K26" s="52">
        <f>SUM(J26/H26*100-100)</f>
        <v>0</v>
      </c>
    </row>
    <row r="27" spans="1:11" ht="16.5" thickBot="1" x14ac:dyDescent="0.3">
      <c r="A27" s="48"/>
      <c r="B27" s="49"/>
      <c r="C27" s="29"/>
      <c r="D27" s="29"/>
      <c r="E27" s="61"/>
      <c r="F27" s="29"/>
      <c r="G27" s="29"/>
      <c r="H27" s="29"/>
      <c r="I27" s="61"/>
      <c r="J27" s="29"/>
      <c r="K27" s="61"/>
    </row>
    <row r="28" spans="1:11" ht="32.25" thickBot="1" x14ac:dyDescent="0.3">
      <c r="A28" s="38" t="s">
        <v>167</v>
      </c>
      <c r="B28" s="39" t="s">
        <v>168</v>
      </c>
      <c r="C28" s="29">
        <v>245736</v>
      </c>
      <c r="D28" s="29">
        <v>436000</v>
      </c>
      <c r="E28" s="61">
        <f t="shared" si="1"/>
        <v>77.426180942149301</v>
      </c>
      <c r="F28" s="29">
        <v>360000</v>
      </c>
      <c r="G28" s="61">
        <f t="shared" si="0"/>
        <v>-17.431192660550451</v>
      </c>
      <c r="H28" s="29">
        <v>390000</v>
      </c>
      <c r="I28" s="61">
        <f>SUM(H28/F28*100-100)</f>
        <v>8.3333333333333286</v>
      </c>
      <c r="J28" s="29"/>
      <c r="K28" s="61">
        <f>SUM(J28/H28*100-100)</f>
        <v>-100</v>
      </c>
    </row>
    <row r="29" spans="1:11" ht="16.5" thickBot="1" x14ac:dyDescent="0.3">
      <c r="A29" s="38" t="s">
        <v>169</v>
      </c>
      <c r="B29" s="40" t="s">
        <v>170</v>
      </c>
      <c r="C29" s="29"/>
      <c r="D29" s="29">
        <v>0</v>
      </c>
      <c r="E29" s="61"/>
      <c r="F29" s="29"/>
      <c r="G29" s="29"/>
      <c r="H29" s="29"/>
      <c r="I29" s="61"/>
      <c r="J29" s="29"/>
      <c r="K29" s="61"/>
    </row>
    <row r="30" spans="1:11" ht="32.25" thickBot="1" x14ac:dyDescent="0.3">
      <c r="A30" s="38" t="s">
        <v>171</v>
      </c>
      <c r="B30" s="40" t="s">
        <v>172</v>
      </c>
      <c r="C30" s="29">
        <v>288842</v>
      </c>
      <c r="D30" s="29">
        <v>280000</v>
      </c>
      <c r="E30" s="61">
        <f t="shared" si="1"/>
        <v>-3.0611891622409502</v>
      </c>
      <c r="F30" s="29">
        <v>300000</v>
      </c>
      <c r="G30" s="61">
        <f t="shared" si="0"/>
        <v>7.1428571428571388</v>
      </c>
      <c r="H30" s="29">
        <v>300000</v>
      </c>
      <c r="I30" s="61">
        <f>SUM(H30/F30*100-100)</f>
        <v>0</v>
      </c>
      <c r="J30" s="29">
        <v>290000</v>
      </c>
      <c r="K30" s="61">
        <f>SUM(J30/H30*100-100)</f>
        <v>-3.3333333333333286</v>
      </c>
    </row>
    <row r="31" spans="1:11" ht="16.5" thickBot="1" x14ac:dyDescent="0.3">
      <c r="A31" s="38" t="s">
        <v>173</v>
      </c>
      <c r="B31" s="40" t="s">
        <v>174</v>
      </c>
      <c r="C31" s="29">
        <v>0</v>
      </c>
      <c r="D31" s="29">
        <v>0</v>
      </c>
      <c r="E31" s="61"/>
      <c r="F31" s="29">
        <v>500000</v>
      </c>
      <c r="G31" s="29"/>
      <c r="H31" s="29">
        <v>500000</v>
      </c>
      <c r="I31" s="61"/>
      <c r="J31" s="29">
        <v>500000</v>
      </c>
      <c r="K31" s="61"/>
    </row>
    <row r="32" spans="1:11" ht="48" thickBot="1" x14ac:dyDescent="0.3">
      <c r="A32" s="38" t="s">
        <v>175</v>
      </c>
      <c r="B32" s="40" t="s">
        <v>176</v>
      </c>
      <c r="C32" s="29">
        <v>99995</v>
      </c>
      <c r="D32" s="29">
        <v>0</v>
      </c>
      <c r="E32" s="61">
        <f>SUM(D32/C32*100-100)</f>
        <v>-100</v>
      </c>
      <c r="F32" s="29">
        <v>390000</v>
      </c>
      <c r="G32" s="29"/>
      <c r="H32" s="29">
        <v>150000</v>
      </c>
      <c r="I32" s="61">
        <f>SUM(H32/F32*100-100)</f>
        <v>-61.538461538461533</v>
      </c>
      <c r="J32" s="29">
        <v>0</v>
      </c>
      <c r="K32" s="61">
        <f>SUM(J32/H32*100-100)</f>
        <v>-100</v>
      </c>
    </row>
    <row r="33" spans="1:11" ht="16.5" thickBot="1" x14ac:dyDescent="0.3">
      <c r="A33" s="48"/>
      <c r="B33" s="49"/>
      <c r="C33" s="29"/>
      <c r="D33" s="29"/>
      <c r="E33" s="61"/>
      <c r="F33" s="29"/>
      <c r="G33" s="29"/>
      <c r="H33" s="29"/>
      <c r="I33" s="61"/>
      <c r="J33" s="29"/>
      <c r="K33" s="61"/>
    </row>
    <row r="34" spans="1:11" ht="16.5" thickBot="1" x14ac:dyDescent="0.3">
      <c r="A34" s="38" t="s">
        <v>177</v>
      </c>
      <c r="B34" s="39" t="s">
        <v>178</v>
      </c>
      <c r="C34" s="29">
        <v>289831</v>
      </c>
      <c r="D34" s="29">
        <v>300000</v>
      </c>
      <c r="E34" s="61"/>
      <c r="F34" s="29">
        <v>500000</v>
      </c>
      <c r="G34" s="61">
        <f t="shared" si="0"/>
        <v>66.666666666666686</v>
      </c>
      <c r="H34" s="29">
        <v>150000</v>
      </c>
      <c r="I34" s="61">
        <f>SUM(H34/F34*100-100)</f>
        <v>-70</v>
      </c>
      <c r="J34" s="29">
        <v>150000</v>
      </c>
      <c r="K34" s="61"/>
    </row>
    <row r="35" spans="1:11" ht="16.5" thickBot="1" x14ac:dyDescent="0.3">
      <c r="A35" s="48"/>
      <c r="B35" s="49"/>
      <c r="C35" s="29"/>
      <c r="D35" s="29"/>
      <c r="E35" s="61"/>
      <c r="F35" s="29"/>
      <c r="G35" s="29"/>
      <c r="H35" s="29"/>
      <c r="I35" s="61"/>
      <c r="J35" s="29"/>
      <c r="K35" s="61"/>
    </row>
    <row r="36" spans="1:11" ht="32.25" thickBot="1" x14ac:dyDescent="0.3">
      <c r="A36" s="38" t="s">
        <v>179</v>
      </c>
      <c r="B36" s="39" t="s">
        <v>180</v>
      </c>
      <c r="C36" s="29">
        <v>551629</v>
      </c>
      <c r="D36" s="29">
        <v>500000</v>
      </c>
      <c r="E36" s="61">
        <f t="shared" si="1"/>
        <v>-9.3593701563913498</v>
      </c>
      <c r="F36" s="29">
        <v>500000</v>
      </c>
      <c r="G36" s="61">
        <f t="shared" si="0"/>
        <v>0</v>
      </c>
      <c r="H36" s="29">
        <v>500000</v>
      </c>
      <c r="I36" s="61">
        <f>SUM(H36/F36*100-100)</f>
        <v>0</v>
      </c>
      <c r="J36" s="29">
        <v>500000</v>
      </c>
      <c r="K36" s="61">
        <f>SUM(J36/H36*100-100)</f>
        <v>0</v>
      </c>
    </row>
    <row r="37" spans="1:11" ht="16.5" thickBot="1" x14ac:dyDescent="0.3">
      <c r="A37" s="48"/>
      <c r="B37" s="49"/>
      <c r="C37" s="29"/>
      <c r="D37" s="29"/>
      <c r="E37" s="61"/>
      <c r="F37" s="29"/>
      <c r="G37" s="29"/>
      <c r="H37" s="29"/>
      <c r="I37" s="61"/>
      <c r="J37" s="29"/>
      <c r="K37" s="61"/>
    </row>
    <row r="38" spans="1:11" ht="32.25" thickBot="1" x14ac:dyDescent="0.3">
      <c r="A38" s="38" t="s">
        <v>181</v>
      </c>
      <c r="B38" s="39" t="s">
        <v>182</v>
      </c>
      <c r="C38" s="29">
        <v>56</v>
      </c>
      <c r="D38" s="29">
        <v>56</v>
      </c>
      <c r="E38" s="61">
        <f t="shared" si="1"/>
        <v>0</v>
      </c>
      <c r="F38" s="122">
        <v>56</v>
      </c>
      <c r="G38" s="61">
        <f t="shared" si="0"/>
        <v>0</v>
      </c>
      <c r="H38" s="122">
        <v>56</v>
      </c>
      <c r="I38" s="61">
        <f>SUM(H38/F38*100-100)</f>
        <v>0</v>
      </c>
      <c r="J38" s="122">
        <v>56</v>
      </c>
      <c r="K38" s="61">
        <f>SUM(J38/H38*100-100)</f>
        <v>0</v>
      </c>
    </row>
    <row r="39" spans="1:11" ht="16.5" thickBot="1" x14ac:dyDescent="0.3">
      <c r="A39" s="48"/>
      <c r="B39" s="49"/>
      <c r="C39" s="29"/>
      <c r="D39" s="29"/>
      <c r="E39" s="61"/>
      <c r="F39" s="29"/>
      <c r="G39" s="29"/>
      <c r="H39" s="29"/>
      <c r="I39" s="61"/>
      <c r="J39" s="29"/>
      <c r="K39" s="61"/>
    </row>
    <row r="40" spans="1:11" ht="32.25" thickBot="1" x14ac:dyDescent="0.3">
      <c r="A40" s="38" t="s">
        <v>183</v>
      </c>
      <c r="B40" s="39" t="s">
        <v>184</v>
      </c>
      <c r="C40" s="29">
        <v>52</v>
      </c>
      <c r="D40" s="29">
        <v>52</v>
      </c>
      <c r="E40" s="61">
        <f t="shared" si="1"/>
        <v>0</v>
      </c>
      <c r="F40" s="29">
        <v>52</v>
      </c>
      <c r="G40" s="61">
        <f t="shared" si="0"/>
        <v>0</v>
      </c>
      <c r="H40" s="29">
        <v>52</v>
      </c>
      <c r="I40" s="61">
        <f>SUM(H40/F40*100-100)</f>
        <v>0</v>
      </c>
      <c r="J40" s="29">
        <v>56</v>
      </c>
      <c r="K40" s="61">
        <f>SUM(J40/H40*100-100)</f>
        <v>7.6923076923076934</v>
      </c>
    </row>
    <row r="41" spans="1:11" ht="16.5" thickBot="1" x14ac:dyDescent="0.3">
      <c r="A41" s="48"/>
      <c r="B41" s="49"/>
      <c r="C41" s="29"/>
      <c r="D41" s="29"/>
      <c r="E41" s="61"/>
      <c r="F41" s="29"/>
      <c r="G41" s="29"/>
      <c r="H41" s="29"/>
      <c r="I41" s="61"/>
      <c r="J41" s="29"/>
      <c r="K41" s="61"/>
    </row>
    <row r="42" spans="1:11" ht="40.5" customHeight="1" thickBot="1" x14ac:dyDescent="0.3">
      <c r="A42" s="123" t="s">
        <v>185</v>
      </c>
      <c r="B42" s="124" t="s">
        <v>186</v>
      </c>
      <c r="C42" s="125"/>
      <c r="D42" s="125"/>
      <c r="E42" s="126"/>
      <c r="F42" s="125"/>
      <c r="G42" s="125"/>
      <c r="H42" s="125"/>
      <c r="I42" s="125"/>
      <c r="J42" s="125"/>
      <c r="K42" s="125"/>
    </row>
    <row r="43" spans="1:11" ht="33.75" customHeight="1" thickBot="1" x14ac:dyDescent="0.3">
      <c r="A43" s="127" t="s">
        <v>195</v>
      </c>
      <c r="B43" s="128" t="s">
        <v>304</v>
      </c>
      <c r="C43" s="139">
        <v>1.21</v>
      </c>
      <c r="D43" s="139">
        <v>1.2</v>
      </c>
      <c r="E43" s="200">
        <f t="shared" si="1"/>
        <v>-0.8264462809917319</v>
      </c>
      <c r="F43" s="139">
        <v>1.1499999999999999</v>
      </c>
      <c r="G43" s="61">
        <f t="shared" si="0"/>
        <v>-4.1666666666666714</v>
      </c>
      <c r="H43" s="139">
        <v>1.2</v>
      </c>
      <c r="I43" s="140">
        <f t="shared" ref="I43:I50" si="2">SUM(H43/F43*100-100)</f>
        <v>4.3478260869565162</v>
      </c>
      <c r="J43" s="197">
        <v>1.2</v>
      </c>
      <c r="K43" s="140">
        <f t="shared" ref="K43:K45" si="3">SUM(J43/H43*100-100)</f>
        <v>0</v>
      </c>
    </row>
    <row r="44" spans="1:11" ht="45" x14ac:dyDescent="0.25">
      <c r="A44" s="129" t="s">
        <v>196</v>
      </c>
      <c r="B44" s="51" t="s">
        <v>204</v>
      </c>
      <c r="C44" s="141">
        <v>18.713000000000001</v>
      </c>
      <c r="D44" s="141">
        <v>18.5</v>
      </c>
      <c r="E44" s="201">
        <f t="shared" si="1"/>
        <v>-1.1382461390477232</v>
      </c>
      <c r="F44" s="141">
        <v>18.5</v>
      </c>
      <c r="G44" s="195">
        <f t="shared" si="0"/>
        <v>0</v>
      </c>
      <c r="H44" s="141">
        <v>18.5</v>
      </c>
      <c r="I44" s="143">
        <f t="shared" si="2"/>
        <v>0</v>
      </c>
      <c r="J44" s="198">
        <v>18.5</v>
      </c>
      <c r="K44" s="143">
        <f t="shared" si="3"/>
        <v>0</v>
      </c>
    </row>
    <row r="45" spans="1:11" ht="30" x14ac:dyDescent="0.25">
      <c r="A45" s="129" t="s">
        <v>197</v>
      </c>
      <c r="B45" s="51" t="s">
        <v>296</v>
      </c>
      <c r="C45" s="141">
        <v>1.8</v>
      </c>
      <c r="D45" s="141">
        <v>1.8</v>
      </c>
      <c r="E45" s="201">
        <f t="shared" si="1"/>
        <v>0</v>
      </c>
      <c r="F45" s="141">
        <v>1.8</v>
      </c>
      <c r="G45" s="195">
        <f t="shared" si="0"/>
        <v>0</v>
      </c>
      <c r="H45" s="141">
        <v>1.8</v>
      </c>
      <c r="I45" s="143">
        <f t="shared" si="2"/>
        <v>0</v>
      </c>
      <c r="J45" s="198">
        <v>1.8</v>
      </c>
      <c r="K45" s="143">
        <f t="shared" si="3"/>
        <v>0</v>
      </c>
    </row>
    <row r="46" spans="1:11" ht="0.75" customHeight="1" x14ac:dyDescent="0.25">
      <c r="A46" s="129" t="s">
        <v>198</v>
      </c>
      <c r="B46" s="51"/>
      <c r="C46" s="141"/>
      <c r="D46" s="141"/>
      <c r="E46" s="201"/>
      <c r="F46" s="141"/>
      <c r="G46" s="142"/>
      <c r="H46" s="141"/>
      <c r="I46" s="143"/>
      <c r="J46" s="198"/>
      <c r="K46" s="143"/>
    </row>
    <row r="47" spans="1:11" ht="46.5" customHeight="1" x14ac:dyDescent="0.25">
      <c r="A47" s="129" t="s">
        <v>198</v>
      </c>
      <c r="B47" s="51" t="s">
        <v>297</v>
      </c>
      <c r="C47" s="141">
        <v>226.51</v>
      </c>
      <c r="D47" s="141">
        <v>230</v>
      </c>
      <c r="E47" s="201">
        <f t="shared" si="1"/>
        <v>1.5407708268950557</v>
      </c>
      <c r="F47" s="141">
        <v>230</v>
      </c>
      <c r="G47" s="195">
        <f t="shared" si="0"/>
        <v>0</v>
      </c>
      <c r="H47" s="141">
        <v>230</v>
      </c>
      <c r="I47" s="143">
        <f t="shared" si="2"/>
        <v>0</v>
      </c>
      <c r="J47" s="198">
        <v>230</v>
      </c>
      <c r="K47" s="143">
        <f t="shared" ref="K47:K50" si="4">SUM(J47/H47*100-100)</f>
        <v>0</v>
      </c>
    </row>
    <row r="48" spans="1:11" ht="39" customHeight="1" x14ac:dyDescent="0.25">
      <c r="A48" s="129" t="s">
        <v>199</v>
      </c>
      <c r="B48" s="51" t="s">
        <v>299</v>
      </c>
      <c r="C48" s="141">
        <v>82.2</v>
      </c>
      <c r="D48" s="141">
        <v>80</v>
      </c>
      <c r="E48" s="195">
        <f t="shared" si="1"/>
        <v>-2.6763990267640025</v>
      </c>
      <c r="F48" s="141">
        <v>80</v>
      </c>
      <c r="G48" s="195">
        <f t="shared" si="0"/>
        <v>0</v>
      </c>
      <c r="H48" s="141">
        <v>80</v>
      </c>
      <c r="I48" s="143">
        <f t="shared" si="2"/>
        <v>0</v>
      </c>
      <c r="J48" s="198">
        <v>80</v>
      </c>
      <c r="K48" s="143">
        <f t="shared" si="4"/>
        <v>0</v>
      </c>
    </row>
    <row r="49" spans="1:11" ht="43.5" customHeight="1" x14ac:dyDescent="0.25">
      <c r="A49" s="129" t="s">
        <v>200</v>
      </c>
      <c r="B49" s="51" t="s">
        <v>203</v>
      </c>
      <c r="C49" s="141">
        <v>0.99</v>
      </c>
      <c r="D49" s="141">
        <v>1.3</v>
      </c>
      <c r="E49" s="195">
        <f t="shared" si="1"/>
        <v>31.313131313131322</v>
      </c>
      <c r="F49" s="141">
        <v>1.3</v>
      </c>
      <c r="G49" s="195">
        <f t="shared" si="0"/>
        <v>0</v>
      </c>
      <c r="H49" s="141">
        <v>1.3</v>
      </c>
      <c r="I49" s="143">
        <f t="shared" si="2"/>
        <v>0</v>
      </c>
      <c r="J49" s="198">
        <v>1.3</v>
      </c>
      <c r="K49" s="143">
        <f t="shared" si="4"/>
        <v>0</v>
      </c>
    </row>
    <row r="50" spans="1:11" ht="33" customHeight="1" x14ac:dyDescent="0.25">
      <c r="A50" s="129" t="s">
        <v>201</v>
      </c>
      <c r="B50" s="51" t="s">
        <v>189</v>
      </c>
      <c r="C50" s="141">
        <v>13.25</v>
      </c>
      <c r="D50" s="141">
        <v>14</v>
      </c>
      <c r="E50" s="201">
        <f t="shared" si="1"/>
        <v>5.6603773584905639</v>
      </c>
      <c r="F50" s="141">
        <v>15</v>
      </c>
      <c r="G50" s="195">
        <f t="shared" si="0"/>
        <v>7.1428571428571388</v>
      </c>
      <c r="H50" s="141">
        <v>15</v>
      </c>
      <c r="I50" s="143">
        <f t="shared" si="2"/>
        <v>0</v>
      </c>
      <c r="J50" s="198">
        <v>15</v>
      </c>
      <c r="K50" s="143">
        <f t="shared" si="4"/>
        <v>0</v>
      </c>
    </row>
    <row r="51" spans="1:11" ht="30.75" thickBot="1" x14ac:dyDescent="0.3">
      <c r="A51" s="130" t="s">
        <v>202</v>
      </c>
      <c r="B51" s="131" t="s">
        <v>190</v>
      </c>
      <c r="C51" s="144">
        <v>8.39</v>
      </c>
      <c r="D51" s="144">
        <v>9.1999999999999993</v>
      </c>
      <c r="E51" s="202">
        <f t="shared" si="1"/>
        <v>9.6543504171632719</v>
      </c>
      <c r="F51" s="144">
        <v>9.3000000000000007</v>
      </c>
      <c r="G51" s="196">
        <f t="shared" si="0"/>
        <v>1.0869565217391397</v>
      </c>
      <c r="H51" s="144">
        <v>9.4</v>
      </c>
      <c r="I51" s="145">
        <f>SUM(H51/F51*100-100)</f>
        <v>1.0752688172043037</v>
      </c>
      <c r="J51" s="199">
        <v>9.5</v>
      </c>
      <c r="K51" s="145">
        <f>SUM(J51/H51*100-100)</f>
        <v>1.0638297872340559</v>
      </c>
    </row>
    <row r="54" spans="1:11" ht="30" customHeight="1" x14ac:dyDescent="0.25">
      <c r="B54" s="214" t="s">
        <v>293</v>
      </c>
      <c r="C54" s="214"/>
      <c r="D54" s="214"/>
      <c r="E54" s="214"/>
      <c r="F54" s="214"/>
      <c r="G54" s="214"/>
    </row>
  </sheetData>
  <mergeCells count="3">
    <mergeCell ref="F1:I1"/>
    <mergeCell ref="A2:I2"/>
    <mergeCell ref="B54:G54"/>
  </mergeCells>
  <pageMargins left="0" right="0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"/>
  <sheetViews>
    <sheetView topLeftCell="A7" workbookViewId="0">
      <selection activeCell="I23" sqref="I23"/>
    </sheetView>
  </sheetViews>
  <sheetFormatPr defaultRowHeight="15" x14ac:dyDescent="0.25"/>
  <cols>
    <col min="1" max="1" width="5.85546875" customWidth="1"/>
    <col min="2" max="2" width="36.85546875" customWidth="1"/>
    <col min="3" max="3" width="5.140625" customWidth="1"/>
    <col min="4" max="5" width="6.42578125" customWidth="1"/>
    <col min="6" max="6" width="7.42578125" customWidth="1"/>
    <col min="7" max="7" width="7.140625" customWidth="1"/>
    <col min="8" max="8" width="6" customWidth="1"/>
    <col min="9" max="9" width="7.7109375" customWidth="1"/>
    <col min="10" max="10" width="5.28515625" customWidth="1"/>
    <col min="11" max="11" width="5.85546875" customWidth="1"/>
    <col min="12" max="12" width="9.140625" hidden="1" customWidth="1"/>
  </cols>
  <sheetData>
    <row r="1" spans="1:12" ht="74.25" customHeight="1" x14ac:dyDescent="0.25">
      <c r="A1" s="11"/>
      <c r="B1" s="11"/>
      <c r="C1" s="94"/>
      <c r="D1" s="11"/>
      <c r="E1" s="11"/>
      <c r="F1" s="210"/>
      <c r="G1" s="210"/>
      <c r="H1" s="210"/>
      <c r="I1" s="210"/>
      <c r="J1" s="210"/>
      <c r="K1" s="210"/>
      <c r="L1" s="210"/>
    </row>
    <row r="2" spans="1:12" x14ac:dyDescent="0.25">
      <c r="A2" s="11"/>
      <c r="B2" s="11"/>
      <c r="C2" s="94"/>
      <c r="D2" s="11"/>
      <c r="E2" s="11"/>
      <c r="F2" s="11"/>
      <c r="G2" s="11"/>
      <c r="H2" s="11"/>
      <c r="I2" s="11"/>
      <c r="J2" s="11"/>
      <c r="K2" s="11"/>
      <c r="L2" s="11"/>
    </row>
    <row r="3" spans="1:12" ht="41.25" customHeight="1" x14ac:dyDescent="0.25">
      <c r="A3" s="204" t="s">
        <v>378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11"/>
    </row>
    <row r="4" spans="1:12" ht="15.75" thickBot="1" x14ac:dyDescent="0.3">
      <c r="A4" s="11"/>
      <c r="B4" s="11"/>
      <c r="C4" s="94"/>
      <c r="D4" s="11"/>
      <c r="E4" s="11"/>
      <c r="F4" s="11"/>
      <c r="G4" s="11"/>
      <c r="H4" s="11"/>
      <c r="I4" s="11" t="s">
        <v>217</v>
      </c>
      <c r="J4" s="11"/>
      <c r="K4" s="11"/>
      <c r="L4" s="11"/>
    </row>
    <row r="5" spans="1:12" ht="30" customHeight="1" x14ac:dyDescent="0.25">
      <c r="A5" s="219" t="s">
        <v>206</v>
      </c>
      <c r="B5" s="221" t="s">
        <v>257</v>
      </c>
      <c r="C5" s="217" t="s">
        <v>258</v>
      </c>
      <c r="D5" s="215" t="s">
        <v>259</v>
      </c>
      <c r="E5" s="217" t="s">
        <v>285</v>
      </c>
      <c r="F5" s="217" t="s">
        <v>286</v>
      </c>
      <c r="G5" s="221" t="s">
        <v>260</v>
      </c>
      <c r="H5" s="221"/>
      <c r="I5" s="221"/>
      <c r="J5" s="221"/>
      <c r="K5" s="223"/>
      <c r="L5" s="11"/>
    </row>
    <row r="6" spans="1:12" ht="45.75" customHeight="1" thickBot="1" x14ac:dyDescent="0.3">
      <c r="A6" s="220"/>
      <c r="B6" s="222"/>
      <c r="C6" s="218"/>
      <c r="D6" s="216"/>
      <c r="E6" s="218"/>
      <c r="F6" s="218"/>
      <c r="G6" s="120" t="s">
        <v>261</v>
      </c>
      <c r="H6" s="120" t="s">
        <v>262</v>
      </c>
      <c r="I6" s="120" t="s">
        <v>253</v>
      </c>
      <c r="J6" s="120" t="s">
        <v>263</v>
      </c>
      <c r="K6" s="121" t="s">
        <v>26</v>
      </c>
      <c r="L6" s="11"/>
    </row>
    <row r="7" spans="1:12" ht="15.75" x14ac:dyDescent="0.25">
      <c r="A7" s="95" t="s">
        <v>2</v>
      </c>
      <c r="B7" s="96" t="s">
        <v>264</v>
      </c>
      <c r="C7" s="97" t="s">
        <v>265</v>
      </c>
      <c r="D7" s="98"/>
      <c r="E7" s="146"/>
      <c r="F7" s="98"/>
      <c r="G7" s="98"/>
      <c r="H7" s="98"/>
      <c r="I7" s="98"/>
      <c r="J7" s="98"/>
      <c r="K7" s="99"/>
      <c r="L7" s="100"/>
    </row>
    <row r="8" spans="1:12" x14ac:dyDescent="0.25">
      <c r="A8" s="79" t="s">
        <v>4</v>
      </c>
      <c r="B8" s="80" t="s">
        <v>266</v>
      </c>
      <c r="C8" s="97" t="s">
        <v>265</v>
      </c>
      <c r="D8" s="78"/>
      <c r="E8" s="78"/>
      <c r="F8" s="78"/>
      <c r="G8" s="78"/>
      <c r="H8" s="78"/>
      <c r="I8" s="78"/>
      <c r="J8" s="78"/>
      <c r="K8" s="78"/>
      <c r="L8" s="11"/>
    </row>
    <row r="9" spans="1:12" x14ac:dyDescent="0.25">
      <c r="A9" s="79" t="s">
        <v>6</v>
      </c>
      <c r="B9" s="80" t="s">
        <v>267</v>
      </c>
      <c r="C9" s="97" t="s">
        <v>265</v>
      </c>
      <c r="D9" s="101"/>
      <c r="E9" s="147"/>
      <c r="F9" s="147">
        <f t="shared" ref="F9:K9" si="0">F10+F16+F23+F25+F21</f>
        <v>900</v>
      </c>
      <c r="G9" s="147">
        <f t="shared" si="0"/>
        <v>223</v>
      </c>
      <c r="H9" s="147">
        <f t="shared" si="0"/>
        <v>500</v>
      </c>
      <c r="I9" s="147">
        <f t="shared" si="0"/>
        <v>100</v>
      </c>
      <c r="J9" s="147">
        <f t="shared" si="0"/>
        <v>77</v>
      </c>
      <c r="K9" s="147">
        <f t="shared" si="0"/>
        <v>0</v>
      </c>
      <c r="L9" s="102"/>
    </row>
    <row r="10" spans="1:12" x14ac:dyDescent="0.25">
      <c r="A10" s="103" t="s">
        <v>83</v>
      </c>
      <c r="B10" s="104" t="s">
        <v>268</v>
      </c>
      <c r="C10" s="97" t="s">
        <v>265</v>
      </c>
      <c r="D10" s="105"/>
      <c r="E10" s="116">
        <f t="shared" ref="E10:K10" si="1">E11+E12+E13+E14+E15</f>
        <v>140</v>
      </c>
      <c r="F10" s="116">
        <f t="shared" si="1"/>
        <v>140</v>
      </c>
      <c r="G10" s="116">
        <f t="shared" si="1"/>
        <v>140</v>
      </c>
      <c r="H10" s="116">
        <f t="shared" si="1"/>
        <v>0</v>
      </c>
      <c r="I10" s="116">
        <f t="shared" si="1"/>
        <v>0</v>
      </c>
      <c r="J10" s="116">
        <f t="shared" si="1"/>
        <v>0</v>
      </c>
      <c r="K10" s="116">
        <f t="shared" si="1"/>
        <v>0</v>
      </c>
      <c r="L10" s="106"/>
    </row>
    <row r="11" spans="1:12" x14ac:dyDescent="0.25">
      <c r="A11" s="89" t="s">
        <v>269</v>
      </c>
      <c r="B11" s="90" t="s">
        <v>305</v>
      </c>
      <c r="C11" s="97" t="s">
        <v>265</v>
      </c>
      <c r="D11" s="90"/>
      <c r="E11" s="118"/>
      <c r="F11" s="118"/>
      <c r="G11" s="119"/>
      <c r="H11" s="104"/>
      <c r="I11" s="104"/>
      <c r="J11" s="104"/>
      <c r="K11" s="104"/>
      <c r="L11" s="106"/>
    </row>
    <row r="12" spans="1:12" ht="18" customHeight="1" x14ac:dyDescent="0.25">
      <c r="A12" s="89" t="s">
        <v>270</v>
      </c>
      <c r="B12" s="93" t="s">
        <v>291</v>
      </c>
      <c r="C12" s="97" t="s">
        <v>265</v>
      </c>
      <c r="D12" s="90"/>
      <c r="E12" s="118"/>
      <c r="F12" s="118"/>
      <c r="G12" s="119"/>
      <c r="H12" s="104"/>
      <c r="I12" s="104"/>
      <c r="J12" s="104"/>
      <c r="K12" s="104"/>
      <c r="L12" s="106"/>
    </row>
    <row r="13" spans="1:12" x14ac:dyDescent="0.25">
      <c r="A13" s="89" t="s">
        <v>271</v>
      </c>
      <c r="B13" s="90" t="s">
        <v>376</v>
      </c>
      <c r="C13" s="97" t="s">
        <v>265</v>
      </c>
      <c r="D13" s="90">
        <v>1</v>
      </c>
      <c r="E13" s="91">
        <v>40</v>
      </c>
      <c r="F13" s="91">
        <v>40</v>
      </c>
      <c r="G13" s="91">
        <v>40</v>
      </c>
      <c r="H13" s="90"/>
      <c r="I13" s="90"/>
      <c r="J13" s="90"/>
      <c r="K13" s="90"/>
      <c r="L13" s="108"/>
    </row>
    <row r="14" spans="1:12" ht="15.75" customHeight="1" x14ac:dyDescent="0.25">
      <c r="A14" s="89" t="s">
        <v>272</v>
      </c>
      <c r="B14" s="93" t="s">
        <v>224</v>
      </c>
      <c r="C14" s="97" t="s">
        <v>265</v>
      </c>
      <c r="D14" s="90"/>
      <c r="E14" s="91"/>
      <c r="F14" s="91"/>
      <c r="G14" s="91"/>
      <c r="H14" s="90"/>
      <c r="I14" s="107"/>
      <c r="J14" s="90"/>
      <c r="K14" s="90"/>
      <c r="L14" s="108"/>
    </row>
    <row r="15" spans="1:12" x14ac:dyDescent="0.25">
      <c r="A15" s="89" t="s">
        <v>273</v>
      </c>
      <c r="B15" s="90" t="s">
        <v>377</v>
      </c>
      <c r="C15" s="97" t="s">
        <v>265</v>
      </c>
      <c r="D15" s="90">
        <v>1</v>
      </c>
      <c r="E15" s="91">
        <v>100</v>
      </c>
      <c r="F15" s="91">
        <v>100</v>
      </c>
      <c r="G15" s="91">
        <v>100</v>
      </c>
      <c r="H15" s="90"/>
      <c r="I15" s="107"/>
      <c r="J15" s="90"/>
      <c r="K15" s="90"/>
      <c r="L15" s="108"/>
    </row>
    <row r="16" spans="1:12" x14ac:dyDescent="0.25">
      <c r="A16" s="103" t="s">
        <v>85</v>
      </c>
      <c r="B16" s="104" t="s">
        <v>274</v>
      </c>
      <c r="C16" s="105"/>
      <c r="D16" s="105"/>
      <c r="E16" s="116"/>
      <c r="F16" s="116">
        <f>F17+F18+F19+F20</f>
        <v>745</v>
      </c>
      <c r="G16" s="116">
        <f>G17+G18+G19+G20</f>
        <v>68</v>
      </c>
      <c r="H16" s="116">
        <f>H17+H18+H19+H20</f>
        <v>500</v>
      </c>
      <c r="I16" s="116">
        <v>100</v>
      </c>
      <c r="J16" s="116">
        <f>J17+J18+J19+J20</f>
        <v>77</v>
      </c>
      <c r="K16" s="116">
        <f>K17+K18+K19+K20</f>
        <v>0</v>
      </c>
      <c r="L16" s="106"/>
    </row>
    <row r="17" spans="1:12" x14ac:dyDescent="0.25">
      <c r="A17" s="89" t="s">
        <v>275</v>
      </c>
      <c r="B17" s="90" t="s">
        <v>295</v>
      </c>
      <c r="C17" s="97" t="s">
        <v>265</v>
      </c>
      <c r="D17" s="90"/>
      <c r="E17" s="91"/>
      <c r="F17" s="91"/>
      <c r="G17" s="90"/>
      <c r="H17" s="90"/>
      <c r="I17" s="90"/>
      <c r="J17" s="90"/>
      <c r="K17" s="90"/>
      <c r="L17" s="108"/>
    </row>
    <row r="18" spans="1:12" ht="21.75" customHeight="1" x14ac:dyDescent="0.25">
      <c r="A18" s="89" t="s">
        <v>276</v>
      </c>
      <c r="B18" s="93" t="s">
        <v>311</v>
      </c>
      <c r="C18" s="97" t="s">
        <v>265</v>
      </c>
      <c r="D18" s="90">
        <v>1</v>
      </c>
      <c r="E18" s="91">
        <v>600</v>
      </c>
      <c r="F18" s="91">
        <v>600</v>
      </c>
      <c r="G18" s="90"/>
      <c r="H18" s="90">
        <v>500</v>
      </c>
      <c r="I18" s="90">
        <v>100</v>
      </c>
      <c r="J18" s="90"/>
      <c r="K18" s="90"/>
      <c r="L18" s="108"/>
    </row>
    <row r="19" spans="1:12" x14ac:dyDescent="0.25">
      <c r="A19" s="89" t="s">
        <v>277</v>
      </c>
      <c r="B19" s="93" t="s">
        <v>383</v>
      </c>
      <c r="C19" s="97" t="s">
        <v>265</v>
      </c>
      <c r="D19" s="90">
        <v>1</v>
      </c>
      <c r="E19" s="91">
        <v>145</v>
      </c>
      <c r="F19" s="91">
        <v>145</v>
      </c>
      <c r="G19" s="90">
        <v>68</v>
      </c>
      <c r="H19" s="90"/>
      <c r="I19" s="90"/>
      <c r="J19" s="90">
        <v>77</v>
      </c>
      <c r="K19" s="90"/>
      <c r="L19" s="108"/>
    </row>
    <row r="20" spans="1:12" x14ac:dyDescent="0.25">
      <c r="A20" s="89" t="s">
        <v>278</v>
      </c>
      <c r="B20" s="90" t="s">
        <v>300</v>
      </c>
      <c r="C20" s="97" t="s">
        <v>265</v>
      </c>
      <c r="D20" s="90"/>
      <c r="E20" s="91"/>
      <c r="F20" s="91"/>
      <c r="G20" s="90"/>
      <c r="H20" s="90"/>
      <c r="I20" s="90"/>
      <c r="J20" s="90"/>
      <c r="K20" s="90"/>
      <c r="L20" s="108"/>
    </row>
    <row r="21" spans="1:12" x14ac:dyDescent="0.25">
      <c r="A21" s="103" t="s">
        <v>87</v>
      </c>
      <c r="B21" s="104" t="s">
        <v>279</v>
      </c>
      <c r="C21" s="97" t="s">
        <v>265</v>
      </c>
      <c r="D21" s="109"/>
      <c r="E21" s="116">
        <f t="shared" ref="E21:K21" si="2">E22</f>
        <v>0</v>
      </c>
      <c r="F21" s="116">
        <f t="shared" si="2"/>
        <v>0</v>
      </c>
      <c r="G21" s="116"/>
      <c r="H21" s="116">
        <f t="shared" si="2"/>
        <v>0</v>
      </c>
      <c r="I21" s="116">
        <f t="shared" si="2"/>
        <v>0</v>
      </c>
      <c r="J21" s="116">
        <f t="shared" si="2"/>
        <v>0</v>
      </c>
      <c r="K21" s="116">
        <f t="shared" si="2"/>
        <v>0</v>
      </c>
      <c r="L21" s="106"/>
    </row>
    <row r="22" spans="1:12" x14ac:dyDescent="0.25">
      <c r="A22" s="89" t="s">
        <v>280</v>
      </c>
      <c r="B22" s="90" t="s">
        <v>237</v>
      </c>
      <c r="C22" s="97" t="s">
        <v>265</v>
      </c>
      <c r="D22" s="90"/>
      <c r="E22" s="91"/>
      <c r="F22" s="91"/>
      <c r="G22" s="90"/>
      <c r="H22" s="90"/>
      <c r="I22" s="90"/>
      <c r="J22" s="90"/>
      <c r="K22" s="90"/>
      <c r="L22" s="108"/>
    </row>
    <row r="23" spans="1:12" ht="24.75" customHeight="1" x14ac:dyDescent="0.25">
      <c r="A23" s="103" t="s">
        <v>89</v>
      </c>
      <c r="B23" s="110" t="s">
        <v>281</v>
      </c>
      <c r="C23" s="105"/>
      <c r="D23" s="111"/>
      <c r="E23" s="116"/>
      <c r="F23" s="116">
        <v>15</v>
      </c>
      <c r="G23" s="116">
        <v>15</v>
      </c>
      <c r="H23" s="116">
        <f t="shared" ref="H23:K23" si="3">H24</f>
        <v>0</v>
      </c>
      <c r="I23" s="116">
        <f t="shared" si="3"/>
        <v>0</v>
      </c>
      <c r="J23" s="116">
        <f t="shared" si="3"/>
        <v>0</v>
      </c>
      <c r="K23" s="116">
        <f t="shared" si="3"/>
        <v>0</v>
      </c>
      <c r="L23" s="106"/>
    </row>
    <row r="24" spans="1:12" x14ac:dyDescent="0.25">
      <c r="A24" s="89" t="s">
        <v>282</v>
      </c>
      <c r="B24" s="90" t="s">
        <v>384</v>
      </c>
      <c r="C24" s="97" t="s">
        <v>265</v>
      </c>
      <c r="D24" s="90">
        <v>1</v>
      </c>
      <c r="E24" s="91">
        <v>15</v>
      </c>
      <c r="F24" s="91">
        <v>15</v>
      </c>
      <c r="G24" s="91">
        <v>15</v>
      </c>
      <c r="H24" s="90"/>
      <c r="I24" s="90"/>
      <c r="J24" s="90"/>
      <c r="K24" s="90"/>
      <c r="L24" s="108"/>
    </row>
    <row r="25" spans="1:12" x14ac:dyDescent="0.25">
      <c r="A25" s="103" t="s">
        <v>91</v>
      </c>
      <c r="B25" s="104" t="s">
        <v>149</v>
      </c>
      <c r="C25" s="105"/>
      <c r="D25" s="105"/>
      <c r="E25" s="116">
        <f>E26+E27</f>
        <v>0</v>
      </c>
      <c r="F25" s="105"/>
      <c r="G25" s="105"/>
      <c r="H25" s="105"/>
      <c r="I25" s="105"/>
      <c r="J25" s="105"/>
      <c r="K25" s="105"/>
      <c r="L25" s="106"/>
    </row>
    <row r="26" spans="1:12" x14ac:dyDescent="0.25">
      <c r="A26" s="89" t="s">
        <v>283</v>
      </c>
      <c r="B26" s="90" t="s">
        <v>242</v>
      </c>
      <c r="C26" s="97" t="s">
        <v>265</v>
      </c>
      <c r="D26" s="90"/>
      <c r="E26" s="91"/>
      <c r="F26" s="91"/>
      <c r="G26" s="91"/>
      <c r="H26" s="90"/>
      <c r="I26" s="90"/>
      <c r="J26" s="90"/>
      <c r="K26" s="90"/>
      <c r="L26" s="108"/>
    </row>
    <row r="27" spans="1:12" ht="15.75" thickBot="1" x14ac:dyDescent="0.3">
      <c r="A27" s="112" t="s">
        <v>284</v>
      </c>
      <c r="B27" s="113" t="s">
        <v>244</v>
      </c>
      <c r="C27" s="114" t="s">
        <v>265</v>
      </c>
      <c r="D27" s="113"/>
      <c r="E27" s="117"/>
      <c r="F27" s="117"/>
      <c r="G27" s="117"/>
      <c r="H27" s="113"/>
      <c r="I27" s="113"/>
      <c r="J27" s="113"/>
      <c r="K27" s="113"/>
      <c r="L27" s="108"/>
    </row>
    <row r="28" spans="1:12" x14ac:dyDescent="0.25">
      <c r="A28" s="11"/>
      <c r="B28" s="11"/>
      <c r="C28" s="94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47.25" customHeight="1" x14ac:dyDescent="0.25">
      <c r="A29" s="133"/>
      <c r="B29" s="11" t="s">
        <v>292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C30" s="115"/>
    </row>
  </sheetData>
  <mergeCells count="9">
    <mergeCell ref="D5:D6"/>
    <mergeCell ref="E5:E6"/>
    <mergeCell ref="F5:F6"/>
    <mergeCell ref="F1:L1"/>
    <mergeCell ref="A3:K3"/>
    <mergeCell ref="A5:A6"/>
    <mergeCell ref="B5:B6"/>
    <mergeCell ref="C5:C6"/>
    <mergeCell ref="G5:K5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2D4F-8C37-4CEC-A6B1-FC782389722D}">
  <dimension ref="B8:N26"/>
  <sheetViews>
    <sheetView tabSelected="1" workbookViewId="0">
      <selection activeCell="J10" sqref="J10"/>
    </sheetView>
  </sheetViews>
  <sheetFormatPr defaultRowHeight="15.75" x14ac:dyDescent="0.25"/>
  <cols>
    <col min="1" max="1" width="6.42578125" style="12" customWidth="1"/>
    <col min="2" max="2" width="5.42578125" style="12" customWidth="1"/>
    <col min="3" max="3" width="9.140625" style="12"/>
    <col min="4" max="4" width="7.5703125" style="12" customWidth="1"/>
    <col min="5" max="5" width="0.140625" style="12" hidden="1" customWidth="1"/>
    <col min="6" max="7" width="9.140625" style="12"/>
    <col min="8" max="8" width="5" style="12" customWidth="1"/>
    <col min="9" max="9" width="4.28515625" style="12" customWidth="1"/>
    <col min="10" max="10" width="34.140625" style="12" customWidth="1"/>
    <col min="11" max="11" width="8.42578125" style="12" customWidth="1"/>
    <col min="12" max="12" width="11.85546875" style="12" bestFit="1" customWidth="1"/>
    <col min="13" max="13" width="14.140625" style="12" customWidth="1"/>
    <col min="14" max="14" width="9.7109375" style="12" customWidth="1"/>
    <col min="15" max="16384" width="9.140625" style="12"/>
  </cols>
  <sheetData>
    <row r="8" spans="3:8" x14ac:dyDescent="0.25">
      <c r="D8" s="100" t="s">
        <v>316</v>
      </c>
    </row>
    <row r="10" spans="3:8" x14ac:dyDescent="0.25">
      <c r="H10" s="12" t="s">
        <v>382</v>
      </c>
    </row>
    <row r="12" spans="3:8" x14ac:dyDescent="0.25">
      <c r="C12" s="12" t="s">
        <v>327</v>
      </c>
    </row>
    <row r="14" spans="3:8" x14ac:dyDescent="0.25">
      <c r="C14" s="12" t="s">
        <v>327</v>
      </c>
    </row>
    <row r="16" spans="3:8" x14ac:dyDescent="0.25">
      <c r="C16" s="12" t="s">
        <v>327</v>
      </c>
    </row>
    <row r="18" spans="2:14" x14ac:dyDescent="0.25">
      <c r="B18" s="227" t="s">
        <v>206</v>
      </c>
      <c r="C18" s="232" t="s">
        <v>318</v>
      </c>
      <c r="D18" s="246"/>
      <c r="E18" s="247"/>
      <c r="F18" s="227" t="s">
        <v>322</v>
      </c>
      <c r="G18" s="254" t="s">
        <v>319</v>
      </c>
      <c r="H18" s="246"/>
      <c r="I18" s="255"/>
      <c r="J18" s="227" t="s">
        <v>324</v>
      </c>
      <c r="K18" s="232" t="s">
        <v>325</v>
      </c>
      <c r="L18" s="233"/>
      <c r="M18" s="234"/>
      <c r="N18" s="227" t="s">
        <v>326</v>
      </c>
    </row>
    <row r="19" spans="2:14" x14ac:dyDescent="0.25">
      <c r="B19" s="228"/>
      <c r="C19" s="248"/>
      <c r="D19" s="249"/>
      <c r="E19" s="250"/>
      <c r="F19" s="230"/>
      <c r="G19" s="248"/>
      <c r="H19" s="249"/>
      <c r="I19" s="256"/>
      <c r="J19" s="230"/>
      <c r="K19" s="235"/>
      <c r="L19" s="236"/>
      <c r="M19" s="237"/>
      <c r="N19" s="228"/>
    </row>
    <row r="20" spans="2:14" x14ac:dyDescent="0.25">
      <c r="B20" s="228"/>
      <c r="C20" s="248"/>
      <c r="D20" s="249"/>
      <c r="E20" s="250"/>
      <c r="F20" s="230"/>
      <c r="G20" s="251"/>
      <c r="H20" s="252"/>
      <c r="I20" s="257"/>
      <c r="J20" s="230"/>
      <c r="K20" s="238"/>
      <c r="L20" s="239"/>
      <c r="M20" s="240"/>
      <c r="N20" s="228"/>
    </row>
    <row r="21" spans="2:14" ht="31.5" customHeight="1" x14ac:dyDescent="0.25">
      <c r="B21" s="228"/>
      <c r="C21" s="248"/>
      <c r="D21" s="249"/>
      <c r="E21" s="250"/>
      <c r="F21" s="230"/>
      <c r="G21" s="232" t="s">
        <v>323</v>
      </c>
      <c r="H21" s="234"/>
      <c r="I21" s="244" t="s">
        <v>259</v>
      </c>
      <c r="J21" s="230"/>
      <c r="K21" s="227" t="s">
        <v>320</v>
      </c>
      <c r="L21" s="244" t="s">
        <v>321</v>
      </c>
      <c r="M21" s="244" t="s">
        <v>317</v>
      </c>
      <c r="N21" s="228"/>
    </row>
    <row r="22" spans="2:14" x14ac:dyDescent="0.25">
      <c r="B22" s="229"/>
      <c r="C22" s="251"/>
      <c r="D22" s="252"/>
      <c r="E22" s="253"/>
      <c r="F22" s="231"/>
      <c r="G22" s="238"/>
      <c r="H22" s="240"/>
      <c r="I22" s="258"/>
      <c r="J22" s="231"/>
      <c r="K22" s="229"/>
      <c r="L22" s="245"/>
      <c r="M22" s="245"/>
      <c r="N22" s="229"/>
    </row>
    <row r="23" spans="2:14" x14ac:dyDescent="0.25">
      <c r="B23" s="193"/>
      <c r="C23" s="241">
        <v>2</v>
      </c>
      <c r="D23" s="242"/>
      <c r="E23" s="243"/>
      <c r="F23" s="148">
        <v>3</v>
      </c>
      <c r="G23" s="241">
        <v>4</v>
      </c>
      <c r="H23" s="243"/>
      <c r="I23" s="148">
        <v>5</v>
      </c>
      <c r="J23" s="148">
        <v>6</v>
      </c>
      <c r="K23" s="148">
        <v>7</v>
      </c>
      <c r="L23" s="148">
        <v>8</v>
      </c>
      <c r="M23" s="148">
        <v>9</v>
      </c>
      <c r="N23" s="149">
        <v>10</v>
      </c>
    </row>
    <row r="24" spans="2:14" x14ac:dyDescent="0.25">
      <c r="B24" s="87">
        <v>1</v>
      </c>
      <c r="C24" s="224" t="s">
        <v>385</v>
      </c>
      <c r="D24" s="225"/>
      <c r="E24" s="226"/>
      <c r="F24" s="87">
        <v>14810</v>
      </c>
      <c r="G24" s="224" t="s">
        <v>386</v>
      </c>
      <c r="H24" s="226"/>
      <c r="I24" s="87">
        <v>1</v>
      </c>
      <c r="J24" s="87" t="s">
        <v>390</v>
      </c>
      <c r="K24" s="87" t="s">
        <v>386</v>
      </c>
      <c r="L24" s="194">
        <v>45398</v>
      </c>
      <c r="M24" s="87" t="s">
        <v>387</v>
      </c>
      <c r="N24" s="87"/>
    </row>
    <row r="25" spans="2:14" x14ac:dyDescent="0.25">
      <c r="B25" s="87">
        <v>2</v>
      </c>
      <c r="C25" s="224" t="s">
        <v>385</v>
      </c>
      <c r="D25" s="225"/>
      <c r="E25" s="226"/>
      <c r="F25" s="87">
        <v>67571</v>
      </c>
      <c r="G25" s="224" t="s">
        <v>386</v>
      </c>
      <c r="H25" s="226"/>
      <c r="I25" s="87">
        <v>1</v>
      </c>
      <c r="J25" s="87" t="s">
        <v>390</v>
      </c>
      <c r="K25" s="87" t="s">
        <v>386</v>
      </c>
      <c r="L25" s="194">
        <v>45380</v>
      </c>
      <c r="M25" s="87" t="s">
        <v>388</v>
      </c>
      <c r="N25" s="87"/>
    </row>
    <row r="26" spans="2:14" x14ac:dyDescent="0.25">
      <c r="B26" s="87">
        <v>3</v>
      </c>
      <c r="C26" s="224" t="s">
        <v>385</v>
      </c>
      <c r="D26" s="225"/>
      <c r="E26" s="226"/>
      <c r="F26" s="87">
        <v>70329</v>
      </c>
      <c r="G26" s="224" t="s">
        <v>386</v>
      </c>
      <c r="H26" s="226"/>
      <c r="I26" s="87">
        <v>1</v>
      </c>
      <c r="J26" s="87" t="s">
        <v>390</v>
      </c>
      <c r="K26" s="87" t="s">
        <v>386</v>
      </c>
      <c r="L26" s="194">
        <v>45351</v>
      </c>
      <c r="M26" s="87" t="s">
        <v>389</v>
      </c>
      <c r="N26" s="87"/>
    </row>
  </sheetData>
  <mergeCells count="20">
    <mergeCell ref="B18:B22"/>
    <mergeCell ref="C18:E22"/>
    <mergeCell ref="F18:F22"/>
    <mergeCell ref="G18:I20"/>
    <mergeCell ref="G21:H22"/>
    <mergeCell ref="I21:I22"/>
    <mergeCell ref="N18:N22"/>
    <mergeCell ref="J18:J22"/>
    <mergeCell ref="K18:M20"/>
    <mergeCell ref="C23:E23"/>
    <mergeCell ref="G23:H23"/>
    <mergeCell ref="K21:K22"/>
    <mergeCell ref="L21:L22"/>
    <mergeCell ref="M21:M22"/>
    <mergeCell ref="C24:E24"/>
    <mergeCell ref="G24:H24"/>
    <mergeCell ref="C25:E25"/>
    <mergeCell ref="C26:E26"/>
    <mergeCell ref="G25:H25"/>
    <mergeCell ref="G26:H26"/>
  </mergeCells>
  <pageMargins left="0.70866141732283472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1 priedas</vt:lpstr>
      <vt:lpstr>2 priedas</vt:lpstr>
      <vt:lpstr>3 priedas</vt:lpstr>
      <vt:lpstr>4 priedas</vt:lpstr>
      <vt:lpstr>5 priedas</vt:lpstr>
      <vt:lpstr>6 priedas</vt:lpstr>
      <vt:lpstr>7 priedas</vt:lpstr>
      <vt:lpstr>8 priedas</vt:lpstr>
      <vt:lpstr>9 priedas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Vaida</dc:creator>
  <cp:lastModifiedBy>labas</cp:lastModifiedBy>
  <cp:lastPrinted>2025-04-14T08:08:24Z</cp:lastPrinted>
  <dcterms:created xsi:type="dcterms:W3CDTF">2016-04-13T10:13:39Z</dcterms:created>
  <dcterms:modified xsi:type="dcterms:W3CDTF">2025-04-14T08:08:30Z</dcterms:modified>
</cp:coreProperties>
</file>